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penny\Documents\Models\Newest Capacity and Slide 062426\"/>
    </mc:Choice>
  </mc:AlternateContent>
  <xr:revisionPtr revIDLastSave="0" documentId="13_ncr:1_{B0A9323B-4E23-493A-A41D-5DA7772ADF44}" xr6:coauthVersionLast="47" xr6:coauthVersionMax="47" xr10:uidLastSave="{00000000-0000-0000-0000-000000000000}"/>
  <bookViews>
    <workbookView xWindow="-108" yWindow="-108" windowWidth="23256" windowHeight="13896" tabRatio="599" activeTab="1" xr2:uid="{36B2EC27-0448-4FB3-A4E5-A89A36FDCD91}"/>
  </bookViews>
  <sheets>
    <sheet name="Part_Model" sheetId="13" r:id="rId1"/>
    <sheet name="Tissue_Model" sheetId="1" r:id="rId2"/>
    <sheet name="Sheet1" sheetId="7" r:id="rId3"/>
    <sheet name="Yields-Labor-Cube" sheetId="2" r:id="rId4"/>
    <sheet name="SHAllocations" sheetId="15" r:id="rId5"/>
    <sheet name="Martins" sheetId="6" r:id="rId6"/>
    <sheet name="Nahunta" sheetId="3" r:id="rId7"/>
    <sheet name="Customs" sheetId="4" r:id="rId8"/>
    <sheet name="Parks" sheetId="5" r:id="rId9"/>
    <sheet name="Rule" sheetId="10" r:id="rId10"/>
    <sheet name="ModelsDemand_ToTissue" sheetId="11" r:id="rId11"/>
    <sheet name="Notes" sheetId="14" r:id="rId12"/>
    <sheet name="Old" sheetId="9" r:id="rId13"/>
    <sheet name="Old2" sheetId="8" r:id="rId14"/>
    <sheet name="CalcDaily" sheetId="12" r:id="rId15"/>
    <sheet name="Sheet3" sheetId="16" r:id="rId16"/>
  </sheets>
  <definedNames>
    <definedName name="YLC">'Yields-Labor-Cube'!$A$22:$O$54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3" i="1" l="1"/>
  <c r="AA63" i="1"/>
  <c r="X62" i="1"/>
  <c r="X61" i="1"/>
  <c r="X60" i="1"/>
  <c r="X59" i="1"/>
  <c r="T62" i="1"/>
  <c r="T61" i="1"/>
  <c r="T60" i="1"/>
  <c r="T59" i="1"/>
  <c r="Q62" i="1"/>
  <c r="Q61" i="1"/>
  <c r="Q60" i="1"/>
  <c r="Q59" i="1"/>
  <c r="P42" i="5"/>
  <c r="P41" i="5"/>
  <c r="P40" i="5"/>
  <c r="P39" i="5"/>
  <c r="P38" i="5"/>
  <c r="P37" i="5"/>
  <c r="P36" i="5"/>
  <c r="P35" i="5"/>
  <c r="P34" i="5"/>
  <c r="P33" i="5"/>
  <c r="P32" i="5"/>
  <c r="P31" i="5"/>
  <c r="P30" i="5"/>
  <c r="P29" i="5"/>
  <c r="P28" i="5"/>
  <c r="P27" i="5"/>
  <c r="P26" i="5"/>
  <c r="P25" i="5"/>
  <c r="P24" i="5"/>
  <c r="P23" i="5"/>
  <c r="P22" i="5"/>
  <c r="P21" i="5"/>
  <c r="P20" i="5"/>
  <c r="I42" i="5"/>
  <c r="I41" i="5"/>
  <c r="I40" i="5"/>
  <c r="I39" i="5"/>
  <c r="I38" i="5"/>
  <c r="I37" i="5"/>
  <c r="I36" i="5"/>
  <c r="I35" i="5"/>
  <c r="I34" i="5"/>
  <c r="I33" i="5"/>
  <c r="I32" i="5"/>
  <c r="I31" i="5"/>
  <c r="I30" i="5"/>
  <c r="I29" i="5"/>
  <c r="I28" i="5"/>
  <c r="I27" i="5"/>
  <c r="I26" i="5"/>
  <c r="I25" i="5"/>
  <c r="I24" i="5"/>
  <c r="I23" i="5"/>
  <c r="I22" i="5"/>
  <c r="I21" i="5"/>
  <c r="I20" i="5"/>
  <c r="P42" i="3"/>
  <c r="P41" i="3"/>
  <c r="P40" i="3"/>
  <c r="P39" i="3"/>
  <c r="P38" i="3"/>
  <c r="P37" i="3"/>
  <c r="P36" i="3"/>
  <c r="P35" i="3"/>
  <c r="P34" i="3"/>
  <c r="P33" i="3"/>
  <c r="P32" i="3"/>
  <c r="P31" i="3"/>
  <c r="P30" i="3"/>
  <c r="P29" i="3"/>
  <c r="P28" i="3"/>
  <c r="P27" i="3"/>
  <c r="P26" i="3"/>
  <c r="P25" i="3"/>
  <c r="P24" i="3"/>
  <c r="P23" i="3"/>
  <c r="P22" i="3"/>
  <c r="P21" i="3"/>
  <c r="P20" i="3"/>
  <c r="I42" i="4"/>
  <c r="I41" i="4"/>
  <c r="I40" i="4"/>
  <c r="I39" i="4"/>
  <c r="I38" i="4"/>
  <c r="I37" i="4"/>
  <c r="I36" i="4"/>
  <c r="I35" i="4"/>
  <c r="I34" i="4"/>
  <c r="I33" i="4"/>
  <c r="I32" i="4"/>
  <c r="I31" i="4"/>
  <c r="I30" i="4"/>
  <c r="I29" i="4"/>
  <c r="I28" i="4"/>
  <c r="I27" i="4"/>
  <c r="I26" i="4"/>
  <c r="I25" i="4"/>
  <c r="I24" i="4"/>
  <c r="I23" i="4"/>
  <c r="I22" i="4"/>
  <c r="I21" i="4"/>
  <c r="I20" i="4"/>
  <c r="I42" i="3"/>
  <c r="I41" i="3"/>
  <c r="I40" i="3"/>
  <c r="I39" i="3"/>
  <c r="I38" i="3"/>
  <c r="I37" i="3"/>
  <c r="I36" i="3"/>
  <c r="I35" i="3"/>
  <c r="I34" i="3"/>
  <c r="I33" i="3"/>
  <c r="I32" i="3"/>
  <c r="I31" i="3"/>
  <c r="I30" i="3"/>
  <c r="I29" i="3"/>
  <c r="I28" i="3"/>
  <c r="I27" i="3"/>
  <c r="I26" i="3"/>
  <c r="I25" i="3"/>
  <c r="I24" i="3"/>
  <c r="I23" i="3"/>
  <c r="I22" i="3"/>
  <c r="I21" i="3"/>
  <c r="I20" i="3"/>
  <c r="S42" i="5"/>
  <c r="S41" i="5"/>
  <c r="Q42" i="3"/>
  <c r="Q41" i="3"/>
  <c r="Q40" i="3"/>
  <c r="Q39" i="3"/>
  <c r="Q38" i="3"/>
  <c r="Q37" i="3"/>
  <c r="Q36" i="3"/>
  <c r="Q35" i="3"/>
  <c r="Q34" i="3"/>
  <c r="Q33" i="3"/>
  <c r="Q32" i="3"/>
  <c r="Q31" i="3"/>
  <c r="Q30" i="3"/>
  <c r="Q29" i="3"/>
  <c r="Q28" i="3"/>
  <c r="Q27" i="3"/>
  <c r="Q26" i="3"/>
  <c r="Q25" i="3"/>
  <c r="Q24" i="3"/>
  <c r="Q23" i="3"/>
  <c r="Q22" i="3"/>
  <c r="Q21" i="3"/>
  <c r="Q20" i="3"/>
  <c r="Q42" i="4"/>
  <c r="Q41" i="4"/>
  <c r="Q40" i="4"/>
  <c r="Q39" i="4"/>
  <c r="Q38" i="4"/>
  <c r="Q37" i="4"/>
  <c r="Q36" i="4"/>
  <c r="Q35" i="4"/>
  <c r="Q34" i="4"/>
  <c r="Q33" i="4"/>
  <c r="Q32" i="4"/>
  <c r="Q31" i="4"/>
  <c r="Q30" i="4"/>
  <c r="Q29" i="4"/>
  <c r="Q28" i="4"/>
  <c r="Q27" i="4"/>
  <c r="Q26" i="4"/>
  <c r="Q25" i="4"/>
  <c r="Q24" i="4"/>
  <c r="Q23" i="4"/>
  <c r="Q22" i="4"/>
  <c r="Q21" i="4"/>
  <c r="Q20" i="4"/>
  <c r="Q42" i="5"/>
  <c r="Q41" i="5"/>
  <c r="Q40" i="5"/>
  <c r="Q39" i="5"/>
  <c r="Q38" i="5"/>
  <c r="Q37" i="5"/>
  <c r="Q36" i="5"/>
  <c r="Q35" i="5"/>
  <c r="Q34" i="5"/>
  <c r="Q33" i="5"/>
  <c r="Q32" i="5"/>
  <c r="Q31" i="5"/>
  <c r="Q30" i="5"/>
  <c r="Q29" i="5"/>
  <c r="Q28" i="5"/>
  <c r="Q27" i="5"/>
  <c r="Q26" i="5"/>
  <c r="Q25" i="5"/>
  <c r="Q24" i="5"/>
  <c r="Q23" i="5"/>
  <c r="Q22" i="5"/>
  <c r="Q21" i="5"/>
  <c r="Q20" i="5"/>
  <c r="J42" i="5"/>
  <c r="G42" i="5"/>
  <c r="F42" i="5"/>
  <c r="E42" i="5"/>
  <c r="J41" i="5"/>
  <c r="G41" i="5"/>
  <c r="F41" i="5"/>
  <c r="E41" i="5"/>
  <c r="J40" i="5"/>
  <c r="G40" i="5"/>
  <c r="F40" i="5"/>
  <c r="E40" i="5"/>
  <c r="J39" i="5"/>
  <c r="G39" i="5"/>
  <c r="F39" i="5"/>
  <c r="E39" i="5"/>
  <c r="J38" i="5"/>
  <c r="G38" i="5"/>
  <c r="F38" i="5"/>
  <c r="E38" i="5"/>
  <c r="J37" i="5"/>
  <c r="G37" i="5"/>
  <c r="F37" i="5"/>
  <c r="E37" i="5"/>
  <c r="J36" i="5"/>
  <c r="G36" i="5"/>
  <c r="F36" i="5"/>
  <c r="E36" i="5"/>
  <c r="J35" i="5"/>
  <c r="G35" i="5"/>
  <c r="F35" i="5"/>
  <c r="E35" i="5"/>
  <c r="J34" i="5"/>
  <c r="G34" i="5"/>
  <c r="F34" i="5"/>
  <c r="E34" i="5"/>
  <c r="J33" i="5"/>
  <c r="G33" i="5"/>
  <c r="F33" i="5"/>
  <c r="E33" i="5"/>
  <c r="J32" i="5"/>
  <c r="G32" i="5"/>
  <c r="F32" i="5"/>
  <c r="E32" i="5"/>
  <c r="J31" i="5"/>
  <c r="G31" i="5"/>
  <c r="F31" i="5"/>
  <c r="E31" i="5"/>
  <c r="J30" i="5"/>
  <c r="G30" i="5"/>
  <c r="F30" i="5"/>
  <c r="E30" i="5"/>
  <c r="J29" i="5"/>
  <c r="G29" i="5"/>
  <c r="F29" i="5"/>
  <c r="E29" i="5"/>
  <c r="J28" i="5"/>
  <c r="G28" i="5"/>
  <c r="F28" i="5"/>
  <c r="E28" i="5"/>
  <c r="J27" i="5"/>
  <c r="G27" i="5"/>
  <c r="F27" i="5"/>
  <c r="E27" i="5"/>
  <c r="J26" i="5"/>
  <c r="G26" i="5"/>
  <c r="F26" i="5"/>
  <c r="E26" i="5"/>
  <c r="J25" i="5"/>
  <c r="G25" i="5"/>
  <c r="F25" i="5"/>
  <c r="E25" i="5"/>
  <c r="J24" i="5"/>
  <c r="G24" i="5"/>
  <c r="F24" i="5"/>
  <c r="E24" i="5"/>
  <c r="J23" i="5"/>
  <c r="G23" i="5"/>
  <c r="F23" i="5"/>
  <c r="E23" i="5"/>
  <c r="J22" i="5"/>
  <c r="G22" i="5"/>
  <c r="F22" i="5"/>
  <c r="E22" i="5"/>
  <c r="J21" i="5"/>
  <c r="G21" i="5"/>
  <c r="F21" i="5"/>
  <c r="E21" i="5"/>
  <c r="J20" i="5"/>
  <c r="G20" i="5"/>
  <c r="F20" i="5"/>
  <c r="E20" i="5"/>
  <c r="S42" i="4"/>
  <c r="S41" i="4"/>
  <c r="P42" i="4"/>
  <c r="P41" i="4"/>
  <c r="P40" i="4"/>
  <c r="P39" i="4"/>
  <c r="P38" i="4"/>
  <c r="P37" i="4"/>
  <c r="P36" i="4"/>
  <c r="P35" i="4"/>
  <c r="P34" i="4"/>
  <c r="P33" i="4"/>
  <c r="P32" i="4"/>
  <c r="P31" i="4"/>
  <c r="P30" i="4"/>
  <c r="P29" i="4"/>
  <c r="P28" i="4"/>
  <c r="P27" i="4"/>
  <c r="P26" i="4"/>
  <c r="P25" i="4"/>
  <c r="P24" i="4"/>
  <c r="P23" i="4"/>
  <c r="P22" i="4"/>
  <c r="P21" i="4"/>
  <c r="J42" i="4"/>
  <c r="G42" i="4"/>
  <c r="F42" i="4"/>
  <c r="E42" i="4"/>
  <c r="J41" i="4"/>
  <c r="G41" i="4"/>
  <c r="F41" i="4"/>
  <c r="E41" i="4"/>
  <c r="J40" i="4"/>
  <c r="G40" i="4"/>
  <c r="F40" i="4"/>
  <c r="E40" i="4"/>
  <c r="J39" i="4"/>
  <c r="G39" i="4"/>
  <c r="F39" i="4"/>
  <c r="E39" i="4"/>
  <c r="J38" i="4"/>
  <c r="G38" i="4"/>
  <c r="F38" i="4"/>
  <c r="E38" i="4"/>
  <c r="J37" i="4"/>
  <c r="G37" i="4"/>
  <c r="F37" i="4"/>
  <c r="E37" i="4"/>
  <c r="J36" i="4"/>
  <c r="G36" i="4"/>
  <c r="F36" i="4"/>
  <c r="E36" i="4"/>
  <c r="J35" i="4"/>
  <c r="G35" i="4"/>
  <c r="F35" i="4"/>
  <c r="E35" i="4"/>
  <c r="J34" i="4"/>
  <c r="G34" i="4"/>
  <c r="F34" i="4"/>
  <c r="E34" i="4"/>
  <c r="J33" i="4"/>
  <c r="G33" i="4"/>
  <c r="F33" i="4"/>
  <c r="E33" i="4"/>
  <c r="J32" i="4"/>
  <c r="G32" i="4"/>
  <c r="F32" i="4"/>
  <c r="E32" i="4"/>
  <c r="J31" i="4"/>
  <c r="G31" i="4"/>
  <c r="F31" i="4"/>
  <c r="E31" i="4"/>
  <c r="J30" i="4"/>
  <c r="G30" i="4"/>
  <c r="F30" i="4"/>
  <c r="E30" i="4"/>
  <c r="J29" i="4"/>
  <c r="G29" i="4"/>
  <c r="F29" i="4"/>
  <c r="E29" i="4"/>
  <c r="J28" i="4"/>
  <c r="G28" i="4"/>
  <c r="F28" i="4"/>
  <c r="E28" i="4"/>
  <c r="J27" i="4"/>
  <c r="G27" i="4"/>
  <c r="F27" i="4"/>
  <c r="E27" i="4"/>
  <c r="J26" i="4"/>
  <c r="G26" i="4"/>
  <c r="F26" i="4"/>
  <c r="E26" i="4"/>
  <c r="J25" i="4"/>
  <c r="G25" i="4"/>
  <c r="F25" i="4"/>
  <c r="E25" i="4"/>
  <c r="J24" i="4"/>
  <c r="G24" i="4"/>
  <c r="F24" i="4"/>
  <c r="E24" i="4"/>
  <c r="J23" i="4"/>
  <c r="G23" i="4"/>
  <c r="F23" i="4"/>
  <c r="E23" i="4"/>
  <c r="J22" i="4"/>
  <c r="G22" i="4"/>
  <c r="F22" i="4"/>
  <c r="E22" i="4"/>
  <c r="J21" i="4"/>
  <c r="G21" i="4"/>
  <c r="F21" i="4"/>
  <c r="E21" i="4"/>
  <c r="J20" i="4"/>
  <c r="G20" i="4"/>
  <c r="F20" i="4"/>
  <c r="E20" i="4"/>
  <c r="S42" i="3"/>
  <c r="S41" i="3"/>
  <c r="J42" i="3"/>
  <c r="G42" i="3"/>
  <c r="F42" i="3"/>
  <c r="E42" i="3"/>
  <c r="J41" i="3"/>
  <c r="G41" i="3"/>
  <c r="F41" i="3"/>
  <c r="E41" i="3"/>
  <c r="J40" i="3"/>
  <c r="G40" i="3"/>
  <c r="F40" i="3"/>
  <c r="E40" i="3"/>
  <c r="J39" i="3"/>
  <c r="G39" i="3"/>
  <c r="F39" i="3"/>
  <c r="E39" i="3"/>
  <c r="J38" i="3"/>
  <c r="G38" i="3"/>
  <c r="F38" i="3"/>
  <c r="E38" i="3"/>
  <c r="J37" i="3"/>
  <c r="G37" i="3"/>
  <c r="F37" i="3"/>
  <c r="E37" i="3"/>
  <c r="J36" i="3"/>
  <c r="G36" i="3"/>
  <c r="F36" i="3"/>
  <c r="E36" i="3"/>
  <c r="J35" i="3"/>
  <c r="G35" i="3"/>
  <c r="F35" i="3"/>
  <c r="E35" i="3"/>
  <c r="J34" i="3"/>
  <c r="G34" i="3"/>
  <c r="F34" i="3"/>
  <c r="E34" i="3"/>
  <c r="J33" i="3"/>
  <c r="G33" i="3"/>
  <c r="F33" i="3"/>
  <c r="E33" i="3"/>
  <c r="J32" i="3"/>
  <c r="G32" i="3"/>
  <c r="F32" i="3"/>
  <c r="E32" i="3"/>
  <c r="J31" i="3"/>
  <c r="G31" i="3"/>
  <c r="F31" i="3"/>
  <c r="E31" i="3"/>
  <c r="J30" i="3"/>
  <c r="G30" i="3"/>
  <c r="F30" i="3"/>
  <c r="E30" i="3"/>
  <c r="J29" i="3"/>
  <c r="G29" i="3"/>
  <c r="F29" i="3"/>
  <c r="E29" i="3"/>
  <c r="J28" i="3"/>
  <c r="G28" i="3"/>
  <c r="F28" i="3"/>
  <c r="E28" i="3"/>
  <c r="J27" i="3"/>
  <c r="G27" i="3"/>
  <c r="F27" i="3"/>
  <c r="E27" i="3"/>
  <c r="J26" i="3"/>
  <c r="G26" i="3"/>
  <c r="F26" i="3"/>
  <c r="E26" i="3"/>
  <c r="J25" i="3"/>
  <c r="G25" i="3"/>
  <c r="F25" i="3"/>
  <c r="E25" i="3"/>
  <c r="J24" i="3"/>
  <c r="G24" i="3"/>
  <c r="F24" i="3"/>
  <c r="E24" i="3"/>
  <c r="J23" i="3"/>
  <c r="G23" i="3"/>
  <c r="F23" i="3"/>
  <c r="E23" i="3"/>
  <c r="J22" i="3"/>
  <c r="G22" i="3"/>
  <c r="F22" i="3"/>
  <c r="E22" i="3"/>
  <c r="J21" i="3"/>
  <c r="G21" i="3"/>
  <c r="F21" i="3"/>
  <c r="E21" i="3"/>
  <c r="J20" i="3"/>
  <c r="G20" i="3"/>
  <c r="F20" i="3"/>
  <c r="E20" i="3"/>
  <c r="Q42" i="6"/>
  <c r="Q41" i="6"/>
  <c r="Q40" i="6"/>
  <c r="Q39" i="6"/>
  <c r="Q38" i="6"/>
  <c r="Q37" i="6"/>
  <c r="Q36" i="6"/>
  <c r="Q35" i="6"/>
  <c r="Q34" i="6"/>
  <c r="Q33" i="6"/>
  <c r="Q32" i="6"/>
  <c r="Q31" i="6"/>
  <c r="Q30" i="6"/>
  <c r="Q29" i="6"/>
  <c r="Q28" i="6"/>
  <c r="Q27" i="6"/>
  <c r="Q26" i="6"/>
  <c r="Q25" i="6"/>
  <c r="Q24" i="6"/>
  <c r="Q23" i="6"/>
  <c r="Q22" i="6"/>
  <c r="Q21" i="6"/>
  <c r="Q20" i="6"/>
  <c r="P42" i="6"/>
  <c r="P41" i="6"/>
  <c r="P40" i="6"/>
  <c r="P39" i="6"/>
  <c r="P38" i="6"/>
  <c r="P37" i="6"/>
  <c r="P36" i="6"/>
  <c r="P35" i="6"/>
  <c r="P34" i="6"/>
  <c r="P33" i="6"/>
  <c r="P32" i="6"/>
  <c r="P31" i="6"/>
  <c r="P30" i="6"/>
  <c r="P29" i="6"/>
  <c r="P28" i="6"/>
  <c r="P27" i="6"/>
  <c r="P26" i="6"/>
  <c r="P25" i="6"/>
  <c r="P24" i="6"/>
  <c r="P23" i="6"/>
  <c r="P22" i="6"/>
  <c r="P21" i="6"/>
  <c r="G42" i="6"/>
  <c r="G41" i="6"/>
  <c r="G40" i="6"/>
  <c r="G39" i="6"/>
  <c r="G38" i="6"/>
  <c r="G37" i="6"/>
  <c r="G36" i="6"/>
  <c r="G35" i="6"/>
  <c r="G34" i="6"/>
  <c r="G33" i="6"/>
  <c r="G32" i="6"/>
  <c r="G31" i="6"/>
  <c r="G30" i="6"/>
  <c r="G29" i="6"/>
  <c r="G28" i="6"/>
  <c r="G27" i="6"/>
  <c r="G26" i="6"/>
  <c r="G25" i="6"/>
  <c r="G24" i="6"/>
  <c r="G23" i="6"/>
  <c r="G22" i="6"/>
  <c r="G21" i="6"/>
  <c r="G20" i="6"/>
  <c r="F42" i="6"/>
  <c r="F41" i="6"/>
  <c r="F40" i="6"/>
  <c r="F39" i="6"/>
  <c r="F38" i="6"/>
  <c r="F37" i="6"/>
  <c r="F36" i="6"/>
  <c r="F35" i="6"/>
  <c r="F34" i="6"/>
  <c r="F33" i="6"/>
  <c r="F32" i="6"/>
  <c r="F31" i="6"/>
  <c r="F30" i="6"/>
  <c r="F29" i="6"/>
  <c r="F28" i="6"/>
  <c r="F27" i="6"/>
  <c r="F26" i="6"/>
  <c r="F25" i="6"/>
  <c r="F24" i="6"/>
  <c r="F23" i="6"/>
  <c r="F22" i="6"/>
  <c r="F21" i="6"/>
  <c r="F20" i="6"/>
  <c r="E42" i="6"/>
  <c r="E41" i="6"/>
  <c r="E40" i="6"/>
  <c r="E39" i="6"/>
  <c r="E38" i="6"/>
  <c r="E37" i="6"/>
  <c r="E36" i="6"/>
  <c r="E35" i="6"/>
  <c r="E34" i="6"/>
  <c r="E33" i="6"/>
  <c r="E32" i="6"/>
  <c r="E31" i="6"/>
  <c r="E30" i="6"/>
  <c r="E29" i="6"/>
  <c r="E28" i="6"/>
  <c r="E27" i="6"/>
  <c r="E26" i="6"/>
  <c r="E25" i="6"/>
  <c r="E24" i="6"/>
  <c r="E23" i="6"/>
  <c r="E22" i="6"/>
  <c r="E21" i="6"/>
  <c r="E20" i="6"/>
  <c r="G43" i="9"/>
  <c r="F43" i="9"/>
  <c r="G42" i="9"/>
  <c r="F42" i="9"/>
  <c r="G41" i="9"/>
  <c r="F41" i="9"/>
  <c r="G40" i="9"/>
  <c r="F40" i="9"/>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S42" i="6"/>
  <c r="S41" i="6"/>
  <c r="I42" i="6"/>
  <c r="I41" i="6"/>
  <c r="J42" i="6"/>
  <c r="J41" i="6"/>
  <c r="J40" i="6"/>
  <c r="J39" i="6"/>
  <c r="J38" i="6"/>
  <c r="J37" i="6"/>
  <c r="J36" i="6"/>
  <c r="J35" i="6"/>
  <c r="J34" i="6"/>
  <c r="J33" i="6"/>
  <c r="J32" i="6"/>
  <c r="J31" i="6"/>
  <c r="J30" i="6"/>
  <c r="J29" i="6"/>
  <c r="J28" i="6"/>
  <c r="J27" i="6"/>
  <c r="J26" i="6"/>
  <c r="J25" i="6"/>
  <c r="J24" i="6"/>
  <c r="J23" i="6"/>
  <c r="J22" i="6"/>
  <c r="J21" i="6"/>
  <c r="J20" i="6"/>
  <c r="I40" i="6"/>
  <c r="I39" i="6"/>
  <c r="I38" i="6"/>
  <c r="I37" i="6"/>
  <c r="I36" i="6"/>
  <c r="I35" i="6"/>
  <c r="I34" i="6"/>
  <c r="I33" i="6"/>
  <c r="I32" i="6"/>
  <c r="I31" i="6"/>
  <c r="I30" i="6"/>
  <c r="I29" i="6"/>
  <c r="I28" i="6"/>
  <c r="I27" i="6"/>
  <c r="I26" i="6"/>
  <c r="I25" i="6"/>
  <c r="I24" i="6"/>
  <c r="I23" i="6"/>
  <c r="I22" i="6"/>
  <c r="I21" i="6"/>
  <c r="I20" i="6"/>
  <c r="I35" i="15"/>
  <c r="I34" i="15"/>
  <c r="I33" i="15"/>
  <c r="I32" i="15"/>
  <c r="I31" i="15"/>
  <c r="I30" i="15"/>
  <c r="I29" i="15"/>
  <c r="I28" i="15"/>
  <c r="I27" i="15"/>
  <c r="I26" i="15"/>
  <c r="I25" i="15"/>
  <c r="I24" i="15"/>
  <c r="I23" i="15"/>
  <c r="I22" i="15"/>
  <c r="I21" i="15"/>
  <c r="I20" i="15"/>
  <c r="I19" i="15"/>
  <c r="I18" i="15"/>
  <c r="I17" i="15"/>
  <c r="I16" i="15"/>
  <c r="I15" i="15"/>
  <c r="I14" i="15"/>
  <c r="I13" i="15"/>
  <c r="G40" i="15"/>
  <c r="AG66" i="11"/>
  <c r="AF66" i="11"/>
  <c r="AE66" i="11"/>
  <c r="AD66" i="11"/>
  <c r="AC66" i="11"/>
  <c r="AB66" i="11"/>
  <c r="AA66" i="11"/>
  <c r="Z66" i="11"/>
  <c r="Y66" i="11"/>
  <c r="X66" i="11"/>
  <c r="W66" i="11"/>
  <c r="V66" i="11"/>
  <c r="U66" i="11"/>
  <c r="T66" i="11"/>
  <c r="S66" i="11"/>
  <c r="R66" i="11"/>
  <c r="Q66" i="11"/>
  <c r="P66" i="11"/>
  <c r="O66" i="11"/>
  <c r="N66" i="11"/>
  <c r="M66" i="11"/>
  <c r="L66" i="11"/>
  <c r="K66" i="11"/>
  <c r="AG65" i="11"/>
  <c r="AF65" i="11"/>
  <c r="AE65" i="11"/>
  <c r="AD65" i="11"/>
  <c r="AC65" i="11"/>
  <c r="AB65" i="11"/>
  <c r="AA65" i="11"/>
  <c r="Z65" i="11"/>
  <c r="Y65" i="11"/>
  <c r="X65" i="11"/>
  <c r="W65" i="11"/>
  <c r="V65" i="11"/>
  <c r="U65" i="11"/>
  <c r="T65" i="11"/>
  <c r="S65" i="11"/>
  <c r="R65" i="11"/>
  <c r="Q65" i="11"/>
  <c r="P65" i="11"/>
  <c r="O65" i="11"/>
  <c r="N65" i="11"/>
  <c r="M65" i="11"/>
  <c r="L65" i="11"/>
  <c r="K65" i="11"/>
  <c r="AC75" i="11"/>
  <c r="AE54" i="11"/>
  <c r="AB64" i="11"/>
  <c r="AA70" i="11"/>
  <c r="Z52" i="11"/>
  <c r="Y76" i="11"/>
  <c r="W53" i="11"/>
  <c r="M63" i="11"/>
  <c r="U46" i="11"/>
  <c r="T46" i="11"/>
  <c r="AG71" i="11"/>
  <c r="AD44" i="11"/>
  <c r="S73" i="11"/>
  <c r="R54" i="11"/>
  <c r="Q72" i="11"/>
  <c r="P64" i="11"/>
  <c r="O42" i="11"/>
  <c r="AF61" i="11"/>
  <c r="AC56" i="11"/>
  <c r="Y64" i="11"/>
  <c r="U75" i="11"/>
  <c r="S69" i="11"/>
  <c r="N61" i="11"/>
  <c r="K68" i="11"/>
  <c r="X77" i="11"/>
  <c r="V77" i="11"/>
  <c r="L77" i="11"/>
  <c r="AD76" i="11"/>
  <c r="AC76" i="11"/>
  <c r="X76" i="11"/>
  <c r="V76" i="11"/>
  <c r="L76" i="11"/>
  <c r="K76" i="11"/>
  <c r="AG75" i="11"/>
  <c r="Y75" i="11"/>
  <c r="X75" i="11"/>
  <c r="V75" i="11"/>
  <c r="L75" i="11"/>
  <c r="AG74" i="11"/>
  <c r="AC74" i="11"/>
  <c r="X74" i="11"/>
  <c r="V74" i="11"/>
  <c r="L74" i="11"/>
  <c r="AD73" i="11"/>
  <c r="X73" i="11"/>
  <c r="V73" i="11"/>
  <c r="L73" i="11"/>
  <c r="K73" i="11"/>
  <c r="AC72" i="11"/>
  <c r="X72" i="11"/>
  <c r="V72" i="11"/>
  <c r="M72" i="11"/>
  <c r="L72" i="11"/>
  <c r="AC71" i="11"/>
  <c r="X71" i="11"/>
  <c r="V71" i="11"/>
  <c r="P71" i="11"/>
  <c r="L71" i="11"/>
  <c r="K71" i="11"/>
  <c r="AC70" i="11"/>
  <c r="Y70" i="11"/>
  <c r="X70" i="11"/>
  <c r="V70" i="11"/>
  <c r="S70" i="11"/>
  <c r="L70" i="11"/>
  <c r="AD69" i="11"/>
  <c r="X69" i="11"/>
  <c r="V69" i="11"/>
  <c r="L69" i="11"/>
  <c r="AG68" i="11"/>
  <c r="AC68" i="11"/>
  <c r="AA68" i="11"/>
  <c r="X68" i="11"/>
  <c r="V68" i="11"/>
  <c r="S68" i="11"/>
  <c r="L68" i="11"/>
  <c r="AC64" i="11"/>
  <c r="AA64" i="11"/>
  <c r="X64" i="11"/>
  <c r="V64" i="11"/>
  <c r="L64" i="11"/>
  <c r="AG63" i="11"/>
  <c r="AD63" i="11"/>
  <c r="Y63" i="11"/>
  <c r="X63" i="11"/>
  <c r="V63" i="11"/>
  <c r="S63" i="11"/>
  <c r="L63" i="11"/>
  <c r="AC62" i="11"/>
  <c r="AA62" i="11"/>
  <c r="X62" i="11"/>
  <c r="V62" i="11"/>
  <c r="N62" i="11"/>
  <c r="L62" i="11"/>
  <c r="AG61" i="11"/>
  <c r="AA61" i="11"/>
  <c r="X61" i="11"/>
  <c r="V61" i="11"/>
  <c r="S61" i="11"/>
  <c r="L61" i="11"/>
  <c r="AC60" i="11"/>
  <c r="AB60" i="11"/>
  <c r="Y60" i="11"/>
  <c r="X60" i="11"/>
  <c r="V60" i="11"/>
  <c r="S60" i="11"/>
  <c r="L60" i="11"/>
  <c r="AG59" i="11"/>
  <c r="AC59" i="11"/>
  <c r="X59" i="11"/>
  <c r="V59" i="11"/>
  <c r="L59" i="11"/>
  <c r="X58" i="11"/>
  <c r="V58" i="11"/>
  <c r="S58" i="11"/>
  <c r="L58" i="11"/>
  <c r="AG57" i="11"/>
  <c r="AC57" i="11"/>
  <c r="Y57" i="11"/>
  <c r="X57" i="11"/>
  <c r="V57" i="11"/>
  <c r="S57" i="11"/>
  <c r="L57" i="11"/>
  <c r="AG56" i="11"/>
  <c r="Y56" i="11"/>
  <c r="X56" i="11"/>
  <c r="V56" i="11"/>
  <c r="P56" i="11"/>
  <c r="L56" i="11"/>
  <c r="AC55" i="11"/>
  <c r="Y55" i="11"/>
  <c r="X55" i="11"/>
  <c r="V55" i="11"/>
  <c r="S55" i="11"/>
  <c r="P55" i="11"/>
  <c r="N55" i="11"/>
  <c r="L55" i="11"/>
  <c r="AG54" i="11"/>
  <c r="AC54" i="11"/>
  <c r="AA54" i="11"/>
  <c r="X54" i="11"/>
  <c r="V54" i="11"/>
  <c r="S54" i="11"/>
  <c r="L54" i="11"/>
  <c r="AC53" i="11"/>
  <c r="Y53" i="11"/>
  <c r="X53" i="11"/>
  <c r="V53" i="11"/>
  <c r="L53" i="11"/>
  <c r="AC52" i="11"/>
  <c r="Y52" i="11"/>
  <c r="X52" i="11"/>
  <c r="V52" i="11"/>
  <c r="L52" i="11"/>
  <c r="AG51" i="11"/>
  <c r="AC51" i="11"/>
  <c r="AA51" i="11"/>
  <c r="X51" i="11"/>
  <c r="V51" i="11"/>
  <c r="P51" i="11"/>
  <c r="L51" i="11"/>
  <c r="K51" i="11"/>
  <c r="AC50" i="11"/>
  <c r="Y50" i="11"/>
  <c r="X50" i="11"/>
  <c r="V50" i="11"/>
  <c r="S50" i="11"/>
  <c r="L50" i="11"/>
  <c r="AC49" i="11"/>
  <c r="AB49" i="11"/>
  <c r="AA49" i="11"/>
  <c r="X49" i="11"/>
  <c r="V49" i="11"/>
  <c r="M49" i="11"/>
  <c r="L49" i="11"/>
  <c r="K49" i="11"/>
  <c r="AC48" i="11"/>
  <c r="Y48" i="11"/>
  <c r="X48" i="11"/>
  <c r="V48" i="11"/>
  <c r="P48" i="11"/>
  <c r="O48" i="11"/>
  <c r="L48" i="11"/>
  <c r="AC47" i="11"/>
  <c r="AB47" i="11"/>
  <c r="AA47" i="11"/>
  <c r="X47" i="11"/>
  <c r="V47" i="11"/>
  <c r="S47" i="11"/>
  <c r="L47" i="11"/>
  <c r="K47" i="11"/>
  <c r="AG46" i="11"/>
  <c r="AA46" i="11"/>
  <c r="X46" i="11"/>
  <c r="V46" i="11"/>
  <c r="Q46" i="11"/>
  <c r="L46" i="11"/>
  <c r="AG45" i="11"/>
  <c r="AC45" i="11"/>
  <c r="Y45" i="11"/>
  <c r="X45" i="11"/>
  <c r="V45" i="11"/>
  <c r="S45" i="11"/>
  <c r="L45" i="11"/>
  <c r="AG44" i="11"/>
  <c r="AC44" i="11"/>
  <c r="AA44" i="11"/>
  <c r="X44" i="11"/>
  <c r="V44" i="11"/>
  <c r="P44" i="11"/>
  <c r="L44" i="11"/>
  <c r="Y43" i="11"/>
  <c r="X43" i="11"/>
  <c r="V43" i="11"/>
  <c r="S43" i="11"/>
  <c r="L43" i="11"/>
  <c r="AG42" i="11"/>
  <c r="AC42" i="11"/>
  <c r="Y42" i="11"/>
  <c r="X42" i="11"/>
  <c r="V42" i="11"/>
  <c r="S42" i="11"/>
  <c r="P42" i="11"/>
  <c r="N42" i="11"/>
  <c r="L42" i="11"/>
  <c r="H66" i="11" l="1"/>
  <c r="H65" i="11"/>
  <c r="Q44" i="11"/>
  <c r="W69" i="11"/>
  <c r="AA72" i="11"/>
  <c r="Q61" i="11"/>
  <c r="Q42" i="11"/>
  <c r="U53" i="11"/>
  <c r="Y58" i="11"/>
  <c r="K45" i="11"/>
  <c r="Y47" i="11"/>
  <c r="K56" i="11"/>
  <c r="AA58" i="11"/>
  <c r="Y61" i="11"/>
  <c r="Y73" i="11"/>
  <c r="S77" i="11"/>
  <c r="AA77" i="11"/>
  <c r="AA42" i="11"/>
  <c r="Y59" i="11"/>
  <c r="AC77" i="11"/>
  <c r="Q54" i="11"/>
  <c r="AA74" i="11"/>
  <c r="Q63" i="11"/>
  <c r="AA59" i="11"/>
  <c r="AA45" i="11"/>
  <c r="AB56" i="11"/>
  <c r="W62" i="11"/>
  <c r="Y62" i="11"/>
  <c r="Y68" i="11"/>
  <c r="Y71" i="11"/>
  <c r="P70" i="11"/>
  <c r="AE76" i="11"/>
  <c r="K43" i="11"/>
  <c r="O49" i="11"/>
  <c r="Q51" i="11"/>
  <c r="AB59" i="11"/>
  <c r="AB70" i="11"/>
  <c r="AB72" i="11"/>
  <c r="K75" i="11"/>
  <c r="K77" i="11"/>
  <c r="W58" i="11"/>
  <c r="Q49" i="11"/>
  <c r="AD57" i="11"/>
  <c r="W55" i="11"/>
  <c r="Q43" i="11"/>
  <c r="K54" i="11"/>
  <c r="AE57" i="11"/>
  <c r="AE59" i="11"/>
  <c r="AB63" i="11"/>
  <c r="AG70" i="11"/>
  <c r="AG72" i="11"/>
  <c r="Q75" i="11"/>
  <c r="Q77" i="11"/>
  <c r="K58" i="11"/>
  <c r="O71" i="11"/>
  <c r="K52" i="11"/>
  <c r="Q56" i="11"/>
  <c r="K64" i="11"/>
  <c r="K42" i="11"/>
  <c r="AG43" i="11"/>
  <c r="K46" i="11"/>
  <c r="AG47" i="11"/>
  <c r="AG49" i="11"/>
  <c r="P62" i="11"/>
  <c r="U69" i="11"/>
  <c r="Q71" i="11"/>
  <c r="AB75" i="11"/>
  <c r="K60" i="11"/>
  <c r="K62" i="11"/>
  <c r="AE63" i="11"/>
  <c r="K69" i="11"/>
  <c r="W75" i="11"/>
  <c r="Q58" i="11"/>
  <c r="Q69" i="11"/>
  <c r="K44" i="11"/>
  <c r="K48" i="11"/>
  <c r="K50" i="11"/>
  <c r="Q52" i="11"/>
  <c r="Q64" i="11"/>
  <c r="AC73" i="11"/>
  <c r="AG77" i="11"/>
  <c r="AE73" i="11"/>
  <c r="AF54" i="11"/>
  <c r="K74" i="11"/>
  <c r="W46" i="11"/>
  <c r="K72" i="11"/>
  <c r="AG52" i="11"/>
  <c r="K57" i="11"/>
  <c r="AG60" i="11"/>
  <c r="AD64" i="11"/>
  <c r="AG69" i="11"/>
  <c r="P74" i="11"/>
  <c r="U76" i="11"/>
  <c r="Q60" i="11"/>
  <c r="Q48" i="11"/>
  <c r="K55" i="11"/>
  <c r="K59" i="11"/>
  <c r="AD60" i="11"/>
  <c r="AE69" i="11"/>
  <c r="Q76" i="11"/>
  <c r="W42" i="11"/>
  <c r="AB50" i="11"/>
  <c r="K53" i="11"/>
  <c r="P59" i="11"/>
  <c r="K61" i="11"/>
  <c r="AG62" i="11"/>
  <c r="AG64" i="11"/>
  <c r="K70" i="11"/>
  <c r="Q74" i="11"/>
  <c r="AE56" i="11"/>
  <c r="AD46" i="11"/>
  <c r="Q57" i="11"/>
  <c r="Q59" i="11"/>
  <c r="K63" i="11"/>
  <c r="O72" i="11"/>
  <c r="AD72" i="11"/>
  <c r="AF44" i="11"/>
  <c r="AE46" i="11"/>
  <c r="AD50" i="11"/>
  <c r="Q53" i="11"/>
  <c r="Q55" i="11"/>
  <c r="P61" i="11"/>
  <c r="R42" i="11"/>
  <c r="AF47" i="11"/>
  <c r="AB53" i="11"/>
  <c r="T56" i="11"/>
  <c r="T59" i="11"/>
  <c r="T63" i="11"/>
  <c r="AF64" i="11"/>
  <c r="AF70" i="11"/>
  <c r="O77" i="11"/>
  <c r="T52" i="11"/>
  <c r="AF60" i="11"/>
  <c r="T72" i="11"/>
  <c r="AF73" i="11"/>
  <c r="T42" i="11"/>
  <c r="AE50" i="11"/>
  <c r="AD53" i="11"/>
  <c r="W59" i="11"/>
  <c r="T75" i="11"/>
  <c r="AF57" i="11"/>
  <c r="AB43" i="11"/>
  <c r="T49" i="11"/>
  <c r="M62" i="11"/>
  <c r="AF76" i="11"/>
  <c r="AD43" i="11"/>
  <c r="AE43" i="11"/>
  <c r="T45" i="11"/>
  <c r="AB46" i="11"/>
  <c r="W49" i="11"/>
  <c r="AF50" i="11"/>
  <c r="W52" i="11"/>
  <c r="AE53" i="11"/>
  <c r="O55" i="11"/>
  <c r="O62" i="11"/>
  <c r="AB69" i="11"/>
  <c r="R76" i="11"/>
  <c r="AF46" i="11"/>
  <c r="R48" i="11"/>
  <c r="AF75" i="11"/>
  <c r="Z74" i="11"/>
  <c r="T69" i="11"/>
  <c r="AF43" i="11"/>
  <c r="T62" i="11"/>
  <c r="R77" i="11"/>
  <c r="T74" i="11"/>
  <c r="R61" i="11"/>
  <c r="R71" i="11"/>
  <c r="AF72" i="11"/>
  <c r="T77" i="11"/>
  <c r="AB42" i="11"/>
  <c r="T48" i="11"/>
  <c r="T71" i="11"/>
  <c r="Z68" i="11"/>
  <c r="AF42" i="11"/>
  <c r="AD45" i="11"/>
  <c r="Z51" i="11"/>
  <c r="AB62" i="11"/>
  <c r="AB68" i="11"/>
  <c r="R73" i="11"/>
  <c r="AB74" i="11"/>
  <c r="Z57" i="11"/>
  <c r="AF45" i="11"/>
  <c r="T47" i="11"/>
  <c r="AB48" i="11"/>
  <c r="R50" i="11"/>
  <c r="AB55" i="11"/>
  <c r="T57" i="11"/>
  <c r="AB58" i="11"/>
  <c r="T70" i="11"/>
  <c r="AB71" i="11"/>
  <c r="T76" i="11"/>
  <c r="AB77" i="11"/>
  <c r="AA73" i="11"/>
  <c r="T68" i="11"/>
  <c r="T58" i="11"/>
  <c r="T55" i="11"/>
  <c r="M71" i="11"/>
  <c r="AF59" i="11"/>
  <c r="R47" i="11"/>
  <c r="Z58" i="11"/>
  <c r="Z54" i="11"/>
  <c r="AD58" i="11"/>
  <c r="AF62" i="11"/>
  <c r="T64" i="11"/>
  <c r="AF68" i="11"/>
  <c r="T73" i="11"/>
  <c r="AE74" i="11"/>
  <c r="AB76" i="11"/>
  <c r="M43" i="11"/>
  <c r="AB44" i="11"/>
  <c r="W47" i="11"/>
  <c r="AD48" i="11"/>
  <c r="T50" i="11"/>
  <c r="T53" i="11"/>
  <c r="AF55" i="11"/>
  <c r="AE58" i="11"/>
  <c r="T60" i="11"/>
  <c r="AB61" i="11"/>
  <c r="W70" i="11"/>
  <c r="AD71" i="11"/>
  <c r="AF74" i="11"/>
  <c r="AE77" i="11"/>
  <c r="AE62" i="11"/>
  <c r="AF53" i="11"/>
  <c r="AF69" i="11"/>
  <c r="Z45" i="11"/>
  <c r="AF63" i="11"/>
  <c r="T51" i="11"/>
  <c r="AB45" i="11"/>
  <c r="T61" i="11"/>
  <c r="T44" i="11"/>
  <c r="R70" i="11"/>
  <c r="AF48" i="11"/>
  <c r="AE51" i="11"/>
  <c r="AB54" i="11"/>
  <c r="AF58" i="11"/>
  <c r="AD61" i="11"/>
  <c r="AF71" i="11"/>
  <c r="W73" i="11"/>
  <c r="W76" i="11"/>
  <c r="AF77" i="11"/>
  <c r="Z75" i="11"/>
  <c r="T54" i="11"/>
  <c r="Z77" i="11"/>
  <c r="AB51" i="11"/>
  <c r="AF51" i="11"/>
  <c r="AB57" i="11"/>
  <c r="AE61" i="11"/>
  <c r="AF56" i="11"/>
  <c r="AB52" i="11"/>
  <c r="AF49" i="11"/>
  <c r="AF52" i="11"/>
  <c r="M42" i="11"/>
  <c r="W50" i="11"/>
  <c r="T43" i="11"/>
  <c r="AE44" i="11"/>
  <c r="M56" i="11"/>
  <c r="U60" i="11"/>
  <c r="O74" i="11"/>
  <c r="N45" i="11"/>
  <c r="U56" i="11"/>
  <c r="R45" i="11"/>
  <c r="O46" i="11"/>
  <c r="Z49" i="11"/>
  <c r="N53" i="11"/>
  <c r="U64" i="11"/>
  <c r="Z72" i="11"/>
  <c r="P46" i="11"/>
  <c r="R52" i="11"/>
  <c r="Z56" i="11"/>
  <c r="W57" i="11"/>
  <c r="N60" i="11"/>
  <c r="P69" i="11"/>
  <c r="M70" i="11"/>
  <c r="R75" i="11"/>
  <c r="O76" i="11"/>
  <c r="Z43" i="11"/>
  <c r="N47" i="11"/>
  <c r="AE48" i="11"/>
  <c r="M54" i="11"/>
  <c r="AA56" i="11"/>
  <c r="W64" i="11"/>
  <c r="AE71" i="11"/>
  <c r="S75" i="11"/>
  <c r="M77" i="11"/>
  <c r="N54" i="11"/>
  <c r="P60" i="11"/>
  <c r="M61" i="11"/>
  <c r="N77" i="11"/>
  <c r="AC43" i="11"/>
  <c r="Z44" i="11"/>
  <c r="W45" i="11"/>
  <c r="Q47" i="11"/>
  <c r="N48" i="11"/>
  <c r="AE49" i="11"/>
  <c r="Y51" i="11"/>
  <c r="S53" i="11"/>
  <c r="P54" i="11"/>
  <c r="M55" i="11"/>
  <c r="AG55" i="11"/>
  <c r="AD56" i="11"/>
  <c r="AA57" i="11"/>
  <c r="U59" i="11"/>
  <c r="R60" i="11"/>
  <c r="O61" i="11"/>
  <c r="AC63" i="11"/>
  <c r="Z64" i="11"/>
  <c r="W68" i="11"/>
  <c r="Q70" i="11"/>
  <c r="N71" i="11"/>
  <c r="AE72" i="11"/>
  <c r="AB73" i="11"/>
  <c r="Y74" i="11"/>
  <c r="S76" i="11"/>
  <c r="P77" i="11"/>
  <c r="Y46" i="11"/>
  <c r="S48" i="11"/>
  <c r="P49" i="11"/>
  <c r="M50" i="11"/>
  <c r="AG50" i="11"/>
  <c r="AD51" i="11"/>
  <c r="AA52" i="11"/>
  <c r="U54" i="11"/>
  <c r="R55" i="11"/>
  <c r="O56" i="11"/>
  <c r="AC58" i="11"/>
  <c r="Z59" i="11"/>
  <c r="W60" i="11"/>
  <c r="Q62" i="11"/>
  <c r="N63" i="11"/>
  <c r="AE64" i="11"/>
  <c r="Y69" i="11"/>
  <c r="S71" i="11"/>
  <c r="P72" i="11"/>
  <c r="M73" i="11"/>
  <c r="AG73" i="11"/>
  <c r="AD74" i="11"/>
  <c r="AA75" i="11"/>
  <c r="U77" i="11"/>
  <c r="U47" i="11"/>
  <c r="N43" i="11"/>
  <c r="O43" i="11"/>
  <c r="Z46" i="11"/>
  <c r="N50" i="11"/>
  <c r="M57" i="11"/>
  <c r="U61" i="11"/>
  <c r="R62" i="11"/>
  <c r="O63" i="11"/>
  <c r="Z69" i="11"/>
  <c r="N73" i="11"/>
  <c r="P43" i="11"/>
  <c r="M44" i="11"/>
  <c r="U48" i="11"/>
  <c r="R49" i="11"/>
  <c r="O50" i="11"/>
  <c r="Z53" i="11"/>
  <c r="W54" i="11"/>
  <c r="N57" i="11"/>
  <c r="S62" i="11"/>
  <c r="P63" i="11"/>
  <c r="M64" i="11"/>
  <c r="AD68" i="11"/>
  <c r="AA69" i="11"/>
  <c r="U71" i="11"/>
  <c r="R72" i="11"/>
  <c r="O73" i="11"/>
  <c r="Z76" i="11"/>
  <c r="W77" i="11"/>
  <c r="N44" i="11"/>
  <c r="AE45" i="11"/>
  <c r="S49" i="11"/>
  <c r="P50" i="11"/>
  <c r="M51" i="11"/>
  <c r="AD52" i="11"/>
  <c r="AA53" i="11"/>
  <c r="U55" i="11"/>
  <c r="R56" i="11"/>
  <c r="O57" i="11"/>
  <c r="Z60" i="11"/>
  <c r="W61" i="11"/>
  <c r="N64" i="11"/>
  <c r="AE68" i="11"/>
  <c r="S72" i="11"/>
  <c r="P73" i="11"/>
  <c r="M74" i="11"/>
  <c r="AD75" i="11"/>
  <c r="AA76" i="11"/>
  <c r="U42" i="11"/>
  <c r="R43" i="11"/>
  <c r="O44" i="11"/>
  <c r="AC46" i="11"/>
  <c r="Z47" i="11"/>
  <c r="W48" i="11"/>
  <c r="Q50" i="11"/>
  <c r="N51" i="11"/>
  <c r="AE52" i="11"/>
  <c r="Y54" i="11"/>
  <c r="S56" i="11"/>
  <c r="P57" i="11"/>
  <c r="M58" i="11"/>
  <c r="AG58" i="11"/>
  <c r="AD59" i="11"/>
  <c r="AA60" i="11"/>
  <c r="U62" i="11"/>
  <c r="R63" i="11"/>
  <c r="O64" i="11"/>
  <c r="AC69" i="11"/>
  <c r="Z70" i="11"/>
  <c r="W71" i="11"/>
  <c r="Q73" i="11"/>
  <c r="N74" i="11"/>
  <c r="AE75" i="11"/>
  <c r="Y77" i="11"/>
  <c r="U70" i="11"/>
  <c r="M68" i="11"/>
  <c r="R57" i="11"/>
  <c r="O58" i="11"/>
  <c r="Z61" i="11"/>
  <c r="N68" i="11"/>
  <c r="M75" i="11"/>
  <c r="U43" i="11"/>
  <c r="R44" i="11"/>
  <c r="O45" i="11"/>
  <c r="Z48" i="11"/>
  <c r="N52" i="11"/>
  <c r="P58" i="11"/>
  <c r="M59" i="11"/>
  <c r="U63" i="11"/>
  <c r="R64" i="11"/>
  <c r="O68" i="11"/>
  <c r="Z71" i="11"/>
  <c r="W72" i="11"/>
  <c r="N75" i="11"/>
  <c r="S44" i="11"/>
  <c r="P45" i="11"/>
  <c r="M46" i="11"/>
  <c r="AD47" i="11"/>
  <c r="AA48" i="11"/>
  <c r="U50" i="11"/>
  <c r="R51" i="11"/>
  <c r="O52" i="11"/>
  <c r="Z55" i="11"/>
  <c r="W56" i="11"/>
  <c r="N59" i="11"/>
  <c r="AE60" i="11"/>
  <c r="S64" i="11"/>
  <c r="P68" i="11"/>
  <c r="M69" i="11"/>
  <c r="AD70" i="11"/>
  <c r="AA71" i="11"/>
  <c r="U73" i="11"/>
  <c r="R74" i="11"/>
  <c r="O75" i="11"/>
  <c r="Z42" i="11"/>
  <c r="W43" i="11"/>
  <c r="Q45" i="11"/>
  <c r="N46" i="11"/>
  <c r="AE47" i="11"/>
  <c r="Y49" i="11"/>
  <c r="S51" i="11"/>
  <c r="P52" i="11"/>
  <c r="M53" i="11"/>
  <c r="AG53" i="11"/>
  <c r="AD54" i="11"/>
  <c r="AA55" i="11"/>
  <c r="U57" i="11"/>
  <c r="R58" i="11"/>
  <c r="O59" i="11"/>
  <c r="AC61" i="11"/>
  <c r="Z62" i="11"/>
  <c r="W63" i="11"/>
  <c r="Q68" i="11"/>
  <c r="N69" i="11"/>
  <c r="AE70" i="11"/>
  <c r="Y72" i="11"/>
  <c r="S74" i="11"/>
  <c r="P75" i="11"/>
  <c r="M76" i="11"/>
  <c r="AG76" i="11"/>
  <c r="AD77" i="11"/>
  <c r="N49" i="11"/>
  <c r="N72" i="11"/>
  <c r="N56" i="11"/>
  <c r="M45" i="11"/>
  <c r="U49" i="11"/>
  <c r="O51" i="11"/>
  <c r="N58" i="11"/>
  <c r="U72" i="11"/>
  <c r="M52" i="11"/>
  <c r="U44" i="11"/>
  <c r="M60" i="11"/>
  <c r="R68" i="11"/>
  <c r="O69" i="11"/>
  <c r="N76" i="11"/>
  <c r="M47" i="11"/>
  <c r="U51" i="11"/>
  <c r="O53" i="11"/>
  <c r="U74" i="11"/>
  <c r="W44" i="11"/>
  <c r="S52" i="11"/>
  <c r="P53" i="11"/>
  <c r="AD55" i="11"/>
  <c r="U58" i="11"/>
  <c r="R59" i="11"/>
  <c r="O60" i="11"/>
  <c r="Z63" i="11"/>
  <c r="N70" i="11"/>
  <c r="P76" i="11"/>
  <c r="AD42" i="11"/>
  <c r="AA43" i="11"/>
  <c r="U45" i="11"/>
  <c r="R46" i="11"/>
  <c r="O47" i="11"/>
  <c r="Z50" i="11"/>
  <c r="W51" i="11"/>
  <c r="AE55" i="11"/>
  <c r="S59" i="11"/>
  <c r="AD62" i="11"/>
  <c r="AA63" i="11"/>
  <c r="U68" i="11"/>
  <c r="R69" i="11"/>
  <c r="O70" i="11"/>
  <c r="Z73" i="11"/>
  <c r="W74" i="11"/>
  <c r="AE42" i="11"/>
  <c r="Y44" i="11"/>
  <c r="S46" i="11"/>
  <c r="P47" i="11"/>
  <c r="M48" i="11"/>
  <c r="AG48" i="11"/>
  <c r="AD49" i="11"/>
  <c r="AA50" i="11"/>
  <c r="U52" i="11"/>
  <c r="R53" i="11"/>
  <c r="O54" i="11"/>
  <c r="G35" i="15" l="1"/>
  <c r="H35" i="15" s="1"/>
  <c r="O35" i="15" s="1"/>
  <c r="H42" i="5"/>
  <c r="K42" i="5" s="1"/>
  <c r="H42" i="6"/>
  <c r="K42" i="6" s="1"/>
  <c r="H42" i="4"/>
  <c r="K42" i="4" s="1"/>
  <c r="H42" i="3"/>
  <c r="K42" i="3" s="1"/>
  <c r="G34" i="15"/>
  <c r="H34" i="15" s="1"/>
  <c r="U34" i="15" s="1"/>
  <c r="H41" i="3"/>
  <c r="K41" i="3" s="1"/>
  <c r="H41" i="4"/>
  <c r="K41" i="4" s="1"/>
  <c r="H41" i="5"/>
  <c r="K41" i="5" s="1"/>
  <c r="H41" i="6"/>
  <c r="K41" i="6" s="1"/>
  <c r="R34" i="15" l="1"/>
  <c r="U35" i="15"/>
  <c r="L35" i="15"/>
  <c r="R35" i="15"/>
  <c r="L34" i="15"/>
  <c r="O34" i="15"/>
  <c r="T41" i="4"/>
  <c r="O41" i="4"/>
  <c r="W41" i="4" s="1"/>
  <c r="M41" i="4"/>
  <c r="U41" i="4" s="1"/>
  <c r="N41" i="4"/>
  <c r="V41" i="4" s="1"/>
  <c r="T41" i="6"/>
  <c r="O41" i="6"/>
  <c r="W41" i="6" s="1"/>
  <c r="M41" i="6"/>
  <c r="U41" i="6" s="1"/>
  <c r="N41" i="6"/>
  <c r="V41" i="6" s="1"/>
  <c r="T41" i="3"/>
  <c r="O41" i="3"/>
  <c r="W41" i="3" s="1"/>
  <c r="M41" i="3"/>
  <c r="U41" i="3" s="1"/>
  <c r="N41" i="3"/>
  <c r="V41" i="3" s="1"/>
  <c r="M41" i="5"/>
  <c r="U41" i="5" s="1"/>
  <c r="T41" i="5"/>
  <c r="N41" i="5"/>
  <c r="V41" i="5" s="1"/>
  <c r="O41" i="5"/>
  <c r="W41" i="5" s="1"/>
  <c r="O42" i="3"/>
  <c r="W42" i="3" s="1"/>
  <c r="N42" i="3"/>
  <c r="V42" i="3" s="1"/>
  <c r="M42" i="3"/>
  <c r="U42" i="3" s="1"/>
  <c r="T42" i="3"/>
  <c r="O42" i="4"/>
  <c r="W42" i="4" s="1"/>
  <c r="N42" i="4"/>
  <c r="V42" i="4" s="1"/>
  <c r="T42" i="4"/>
  <c r="M42" i="4"/>
  <c r="U42" i="4" s="1"/>
  <c r="T42" i="6"/>
  <c r="O42" i="6"/>
  <c r="W42" i="6" s="1"/>
  <c r="M42" i="6"/>
  <c r="U42" i="6" s="1"/>
  <c r="N42" i="6"/>
  <c r="V42" i="6" s="1"/>
  <c r="N42" i="5"/>
  <c r="V42" i="5" s="1"/>
  <c r="T42" i="5"/>
  <c r="M42" i="5"/>
  <c r="U42" i="5" s="1"/>
  <c r="O42" i="5"/>
  <c r="W42" i="5" s="1"/>
  <c r="V72" i="12" l="1"/>
  <c r="V42" i="12"/>
  <c r="U70" i="12"/>
  <c r="U69" i="12"/>
  <c r="U68" i="12"/>
  <c r="U67" i="12"/>
  <c r="U66" i="12"/>
  <c r="U65" i="12"/>
  <c r="U64" i="12"/>
  <c r="U63" i="12"/>
  <c r="U62" i="12"/>
  <c r="U61" i="12"/>
  <c r="U60" i="12"/>
  <c r="U59" i="12"/>
  <c r="U58" i="12"/>
  <c r="U57" i="12"/>
  <c r="U56" i="12"/>
  <c r="U55" i="12"/>
  <c r="U54" i="12"/>
  <c r="U53" i="12"/>
  <c r="U52" i="12"/>
  <c r="U40" i="12"/>
  <c r="U39" i="12"/>
  <c r="U38" i="12"/>
  <c r="U37" i="12"/>
  <c r="U36" i="12"/>
  <c r="U35" i="12"/>
  <c r="U34" i="12"/>
  <c r="U33" i="12"/>
  <c r="U32" i="12"/>
  <c r="U31" i="12"/>
  <c r="U30" i="12"/>
  <c r="U29" i="12"/>
  <c r="U28" i="12"/>
  <c r="U27" i="12"/>
  <c r="U26" i="12"/>
  <c r="U25" i="12"/>
  <c r="U24" i="12"/>
  <c r="U23" i="12"/>
  <c r="U22" i="12"/>
  <c r="E43" i="9" l="1"/>
  <c r="E42" i="9"/>
  <c r="E41" i="9"/>
  <c r="E40" i="9"/>
  <c r="E39" i="9"/>
  <c r="E38" i="9"/>
  <c r="E37" i="9"/>
  <c r="E36" i="9"/>
  <c r="E35" i="9"/>
  <c r="E34" i="9"/>
  <c r="E33" i="9"/>
  <c r="E32" i="9"/>
  <c r="E31" i="9"/>
  <c r="E30" i="9"/>
  <c r="E29" i="9"/>
  <c r="E28" i="9"/>
  <c r="E27" i="9"/>
  <c r="E26" i="9"/>
  <c r="E25" i="9"/>
  <c r="E24" i="9"/>
  <c r="C37" i="8"/>
  <c r="O56" i="6"/>
  <c r="O57" i="6"/>
  <c r="O58" i="6"/>
  <c r="O56" i="5"/>
  <c r="O57" i="5"/>
  <c r="O58" i="5"/>
  <c r="P20" i="4"/>
  <c r="P20" i="6"/>
  <c r="Q56" i="12" l="1"/>
  <c r="Q26" i="12"/>
  <c r="Q23" i="12"/>
  <c r="Q53" i="12"/>
  <c r="Q24" i="12"/>
  <c r="Q54" i="12"/>
  <c r="Q25" i="12"/>
  <c r="Q55" i="12"/>
  <c r="Q27" i="12"/>
  <c r="Q57" i="12"/>
  <c r="Q66" i="12"/>
  <c r="Q36" i="12"/>
  <c r="Q28" i="12"/>
  <c r="Q58" i="12"/>
  <c r="Q60" i="12"/>
  <c r="Q30" i="12"/>
  <c r="Q67" i="12"/>
  <c r="Q37" i="12"/>
  <c r="Q32" i="12"/>
  <c r="Q62" i="12"/>
  <c r="Q38" i="12"/>
  <c r="Q68" i="12"/>
  <c r="Q22" i="12"/>
  <c r="Q52" i="12"/>
  <c r="Q33" i="12"/>
  <c r="Q63" i="12"/>
  <c r="Q34" i="12"/>
  <c r="Q64" i="12"/>
  <c r="Q39" i="12"/>
  <c r="Q69" i="12"/>
  <c r="Q35" i="12"/>
  <c r="Q65" i="12"/>
  <c r="Q70" i="12"/>
  <c r="Q40" i="12"/>
  <c r="Q59" i="12"/>
  <c r="Q29" i="12"/>
  <c r="Q31" i="12"/>
  <c r="Q61" i="12"/>
  <c r="L72" i="5"/>
  <c r="M72" i="5" s="1"/>
  <c r="L71" i="5"/>
  <c r="M71" i="5" s="1"/>
  <c r="L70" i="5"/>
  <c r="M70" i="5" s="1"/>
  <c r="L66" i="5"/>
  <c r="O48" i="5" s="1"/>
  <c r="N64" i="5"/>
  <c r="M64" i="5"/>
  <c r="L64" i="5"/>
  <c r="K64" i="5"/>
  <c r="J64" i="5"/>
  <c r="O64" i="5" s="1"/>
  <c r="O63" i="5"/>
  <c r="O62" i="5"/>
  <c r="P56" i="5" s="1"/>
  <c r="L56" i="5" s="1"/>
  <c r="O61" i="5"/>
  <c r="P57" i="5" s="1"/>
  <c r="L57" i="5" s="1"/>
  <c r="M46" i="5"/>
  <c r="S40" i="5"/>
  <c r="S39" i="5"/>
  <c r="S38" i="5"/>
  <c r="S37" i="5"/>
  <c r="S36" i="5"/>
  <c r="S35" i="5"/>
  <c r="S34" i="5"/>
  <c r="S33" i="5"/>
  <c r="S32" i="5"/>
  <c r="S31" i="5"/>
  <c r="S30" i="5"/>
  <c r="S29" i="5"/>
  <c r="S28" i="5"/>
  <c r="S27" i="5"/>
  <c r="S26" i="5"/>
  <c r="S25" i="5"/>
  <c r="S24" i="5"/>
  <c r="S23" i="5"/>
  <c r="S22" i="5"/>
  <c r="S21" i="5"/>
  <c r="S20" i="5"/>
  <c r="E6" i="5"/>
  <c r="O50" i="5" l="1"/>
  <c r="U60" i="1"/>
  <c r="U59" i="1"/>
  <c r="U62" i="1"/>
  <c r="U61" i="1"/>
  <c r="P58" i="5"/>
  <c r="L58" i="5" s="1"/>
  <c r="R61" i="1" s="1"/>
  <c r="R60" i="1" l="1"/>
  <c r="R59" i="1"/>
  <c r="R62" i="1"/>
  <c r="L72" i="4" l="1"/>
  <c r="M72" i="4" s="1"/>
  <c r="L71" i="4"/>
  <c r="M71" i="4" s="1"/>
  <c r="L70" i="4"/>
  <c r="M70" i="4" s="1"/>
  <c r="L66" i="4"/>
  <c r="N64" i="4"/>
  <c r="M64" i="4"/>
  <c r="L64" i="4"/>
  <c r="K64" i="4"/>
  <c r="J64" i="4"/>
  <c r="O63" i="4"/>
  <c r="O62" i="4"/>
  <c r="P58" i="4" s="1"/>
  <c r="L58" i="4" s="1"/>
  <c r="O61" i="4"/>
  <c r="P57" i="4" s="1"/>
  <c r="L57" i="4" s="1"/>
  <c r="M46" i="4"/>
  <c r="S40" i="4"/>
  <c r="S39" i="4"/>
  <c r="S38" i="4"/>
  <c r="S37" i="4"/>
  <c r="S36" i="4"/>
  <c r="S35" i="4"/>
  <c r="S34" i="4"/>
  <c r="S33" i="4"/>
  <c r="S32" i="4"/>
  <c r="S31" i="4"/>
  <c r="S30" i="4"/>
  <c r="S29" i="4"/>
  <c r="S28" i="4"/>
  <c r="S27" i="4"/>
  <c r="S26" i="4"/>
  <c r="S25" i="4"/>
  <c r="S24" i="4"/>
  <c r="S23" i="4"/>
  <c r="S22" i="4"/>
  <c r="S21" i="4"/>
  <c r="S20" i="4"/>
  <c r="E6" i="4"/>
  <c r="P58" i="3"/>
  <c r="L58" i="3" s="1"/>
  <c r="R33" i="1" s="1"/>
  <c r="P57" i="3"/>
  <c r="L57" i="3" s="1"/>
  <c r="P56" i="3"/>
  <c r="L72" i="3"/>
  <c r="M72" i="3" s="1"/>
  <c r="L71" i="3"/>
  <c r="M71" i="3" s="1"/>
  <c r="L70" i="3"/>
  <c r="M70" i="3" s="1"/>
  <c r="L66" i="3"/>
  <c r="O48" i="3" s="1"/>
  <c r="N64" i="3"/>
  <c r="M64" i="3"/>
  <c r="L64" i="3"/>
  <c r="K64" i="3"/>
  <c r="J64" i="3"/>
  <c r="O63" i="3"/>
  <c r="O62" i="3"/>
  <c r="O61" i="3"/>
  <c r="M46" i="3"/>
  <c r="S40" i="3"/>
  <c r="S39" i="3"/>
  <c r="S38" i="3"/>
  <c r="S37" i="3"/>
  <c r="S36" i="3"/>
  <c r="S35" i="3"/>
  <c r="S34" i="3"/>
  <c r="S33" i="3"/>
  <c r="S32" i="3"/>
  <c r="S31" i="3"/>
  <c r="S30" i="3"/>
  <c r="S29" i="3"/>
  <c r="S28" i="3"/>
  <c r="S27" i="3"/>
  <c r="S26" i="3"/>
  <c r="S25" i="3"/>
  <c r="S24" i="3"/>
  <c r="S23" i="3"/>
  <c r="S22" i="3"/>
  <c r="S21" i="3"/>
  <c r="S20" i="3"/>
  <c r="E6" i="3"/>
  <c r="K9" i="1"/>
  <c r="K8" i="1"/>
  <c r="K7" i="1"/>
  <c r="K6" i="1"/>
  <c r="E6" i="6"/>
  <c r="K5" i="1"/>
  <c r="N53" i="13"/>
  <c r="O52" i="13"/>
  <c r="O51" i="13"/>
  <c r="O50" i="13"/>
  <c r="O49" i="13"/>
  <c r="O48" i="13"/>
  <c r="O47" i="13"/>
  <c r="O46" i="13"/>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18" i="13"/>
  <c r="O17" i="13"/>
  <c r="O16" i="13"/>
  <c r="O15" i="13"/>
  <c r="O14" i="13"/>
  <c r="U40" i="1" l="1"/>
  <c r="U41" i="1"/>
  <c r="U51" i="1"/>
  <c r="U43" i="1"/>
  <c r="U50" i="1"/>
  <c r="U49" i="1"/>
  <c r="U48" i="1"/>
  <c r="U47" i="1"/>
  <c r="U46" i="1"/>
  <c r="U45" i="1"/>
  <c r="U44" i="1"/>
  <c r="O50" i="4"/>
  <c r="U42" i="1"/>
  <c r="O64" i="4"/>
  <c r="P56" i="4"/>
  <c r="O50" i="3"/>
  <c r="U29" i="1"/>
  <c r="U20" i="1"/>
  <c r="U28" i="1"/>
  <c r="U21" i="1"/>
  <c r="U27" i="1"/>
  <c r="U22" i="1"/>
  <c r="U31" i="1"/>
  <c r="U30" i="1"/>
  <c r="U26" i="1"/>
  <c r="U32" i="1"/>
  <c r="U25" i="1"/>
  <c r="U33" i="1"/>
  <c r="U24" i="1"/>
  <c r="U23" i="1"/>
  <c r="L56" i="3"/>
  <c r="O64" i="3"/>
  <c r="R46" i="1"/>
  <c r="R48" i="1"/>
  <c r="R51" i="1"/>
  <c r="R49" i="1"/>
  <c r="R47" i="1"/>
  <c r="R45" i="1"/>
  <c r="R42" i="1"/>
  <c r="R20" i="1"/>
  <c r="R21" i="1"/>
  <c r="R22" i="1"/>
  <c r="R23" i="1"/>
  <c r="R27" i="1"/>
  <c r="R28" i="1"/>
  <c r="R29" i="1"/>
  <c r="R24" i="1"/>
  <c r="R25" i="1"/>
  <c r="R26" i="1"/>
  <c r="R30" i="1"/>
  <c r="R31" i="1"/>
  <c r="R43" i="1"/>
  <c r="R44" i="1"/>
  <c r="R32" i="1"/>
  <c r="R50" i="1"/>
  <c r="R41" i="1"/>
  <c r="R40" i="1"/>
  <c r="L56" i="4"/>
  <c r="S40" i="6" l="1"/>
  <c r="S39" i="6"/>
  <c r="S38" i="6"/>
  <c r="S37" i="6"/>
  <c r="S36" i="6"/>
  <c r="S35" i="6"/>
  <c r="S34" i="6"/>
  <c r="S33" i="6"/>
  <c r="S32" i="6"/>
  <c r="S31" i="6"/>
  <c r="S30" i="6"/>
  <c r="S29" i="6"/>
  <c r="S28" i="6"/>
  <c r="S27" i="6"/>
  <c r="S26" i="6"/>
  <c r="S25" i="6"/>
  <c r="S24" i="6"/>
  <c r="S23" i="6"/>
  <c r="S22" i="6"/>
  <c r="S21" i="6"/>
  <c r="S20" i="6"/>
  <c r="L72" i="6"/>
  <c r="M72" i="6" s="1"/>
  <c r="L71" i="6"/>
  <c r="M71" i="6" s="1"/>
  <c r="L70" i="6"/>
  <c r="M70" i="6" s="1"/>
  <c r="L66" i="6"/>
  <c r="O48" i="6" s="1"/>
  <c r="M46" i="6"/>
  <c r="N64" i="6"/>
  <c r="M64" i="6"/>
  <c r="L64" i="6"/>
  <c r="K64" i="6"/>
  <c r="J64" i="6"/>
  <c r="O63" i="6"/>
  <c r="O62" i="6"/>
  <c r="O61" i="6"/>
  <c r="C98" i="12"/>
  <c r="C97" i="12"/>
  <c r="C96" i="12"/>
  <c r="C95" i="12"/>
  <c r="C94" i="12"/>
  <c r="C93" i="12"/>
  <c r="C92" i="12"/>
  <c r="C91" i="12"/>
  <c r="C90" i="12"/>
  <c r="C89" i="12"/>
  <c r="C88" i="12"/>
  <c r="C87" i="12"/>
  <c r="C86" i="12"/>
  <c r="C85" i="12"/>
  <c r="C84" i="12"/>
  <c r="C83" i="12"/>
  <c r="C82" i="12"/>
  <c r="C81" i="12"/>
  <c r="C80" i="12"/>
  <c r="H221" i="12"/>
  <c r="G221" i="12"/>
  <c r="F221" i="12"/>
  <c r="H220" i="12"/>
  <c r="G220" i="12"/>
  <c r="F220" i="12"/>
  <c r="H219" i="12"/>
  <c r="G219" i="12"/>
  <c r="F219" i="12"/>
  <c r="H218" i="12"/>
  <c r="G218" i="12"/>
  <c r="F218" i="12"/>
  <c r="H217" i="12"/>
  <c r="G217" i="12"/>
  <c r="F217" i="12"/>
  <c r="H216" i="12"/>
  <c r="G216" i="12"/>
  <c r="F216" i="12"/>
  <c r="H215" i="12"/>
  <c r="G215" i="12"/>
  <c r="F215" i="12"/>
  <c r="H214" i="12"/>
  <c r="G214" i="12"/>
  <c r="F214" i="12"/>
  <c r="H213" i="12"/>
  <c r="G213" i="12"/>
  <c r="F213" i="12"/>
  <c r="H212" i="12"/>
  <c r="G212" i="12"/>
  <c r="F212" i="12"/>
  <c r="H211" i="12"/>
  <c r="G211" i="12"/>
  <c r="F211" i="12"/>
  <c r="H210" i="12"/>
  <c r="G210" i="12"/>
  <c r="F210" i="12"/>
  <c r="H209" i="12"/>
  <c r="G209" i="12"/>
  <c r="F209" i="12"/>
  <c r="H208" i="12"/>
  <c r="G208" i="12"/>
  <c r="F208" i="12"/>
  <c r="H207" i="12"/>
  <c r="G207" i="12"/>
  <c r="F207" i="12"/>
  <c r="C144" i="12"/>
  <c r="C145" i="12" s="1"/>
  <c r="C146" i="12" s="1"/>
  <c r="C147" i="12" s="1"/>
  <c r="C148" i="12" s="1"/>
  <c r="C149" i="12" s="1"/>
  <c r="C150" i="12" s="1"/>
  <c r="C151" i="12" s="1"/>
  <c r="C152" i="12" s="1"/>
  <c r="C153" i="12" s="1"/>
  <c r="C109" i="12"/>
  <c r="C110" i="12" s="1"/>
  <c r="C111" i="12" s="1"/>
  <c r="C112" i="12" s="1"/>
  <c r="C113" i="12" s="1"/>
  <c r="C114" i="12" s="1"/>
  <c r="C115" i="12" s="1"/>
  <c r="C116" i="12" s="1"/>
  <c r="C117" i="12" s="1"/>
  <c r="C118" i="12" s="1"/>
  <c r="C119" i="12" s="1"/>
  <c r="C120" i="12" s="1"/>
  <c r="C121" i="12" s="1"/>
  <c r="C122" i="12" s="1"/>
  <c r="C123" i="12" s="1"/>
  <c r="C124" i="12" s="1"/>
  <c r="C125" i="12" s="1"/>
  <c r="C126" i="12" s="1"/>
  <c r="C127" i="12" s="1"/>
  <c r="C128" i="12" s="1"/>
  <c r="C129" i="12" s="1"/>
  <c r="C130" i="12" s="1"/>
  <c r="C131" i="12" s="1"/>
  <c r="C132" i="12" s="1"/>
  <c r="C133" i="12" s="1"/>
  <c r="C134" i="12" s="1"/>
  <c r="C135" i="12" s="1"/>
  <c r="C136" i="12" s="1"/>
  <c r="C137" i="12" s="1"/>
  <c r="C138" i="12" s="1"/>
  <c r="C139" i="12" s="1"/>
  <c r="C140" i="12" s="1"/>
  <c r="C141" i="12" s="1"/>
  <c r="C142" i="12" s="1"/>
  <c r="C143" i="12" s="1"/>
  <c r="A109" i="12"/>
  <c r="C108" i="12"/>
  <c r="A108" i="12"/>
  <c r="AF107" i="12"/>
  <c r="AF106" i="12"/>
  <c r="AF105" i="12"/>
  <c r="AE105" i="12"/>
  <c r="AE104" i="12"/>
  <c r="AE98" i="12"/>
  <c r="AD98" i="12"/>
  <c r="AC98" i="12"/>
  <c r="AB98" i="12"/>
  <c r="AA98" i="12"/>
  <c r="Z98" i="12"/>
  <c r="Y98" i="12"/>
  <c r="X98" i="12"/>
  <c r="W98" i="12"/>
  <c r="V98" i="12"/>
  <c r="U98" i="12"/>
  <c r="T98" i="12"/>
  <c r="S98" i="12"/>
  <c r="R98" i="12"/>
  <c r="Q98" i="12"/>
  <c r="P98" i="12"/>
  <c r="O98" i="12"/>
  <c r="N98" i="12"/>
  <c r="M98" i="12" a="1"/>
  <c r="M98" i="12" s="1"/>
  <c r="L98" i="12" a="1"/>
  <c r="L98" i="12" s="1"/>
  <c r="K98" i="12" a="1"/>
  <c r="K98" i="12" s="1"/>
  <c r="J98" i="12"/>
  <c r="I98" i="12"/>
  <c r="H98" i="12"/>
  <c r="AE97" i="12"/>
  <c r="AD97" i="12"/>
  <c r="AC97" i="12"/>
  <c r="AB97" i="12"/>
  <c r="AA97" i="12"/>
  <c r="Z97" i="12"/>
  <c r="Y97" i="12"/>
  <c r="X97" i="12"/>
  <c r="W97" i="12"/>
  <c r="V97" i="12"/>
  <c r="U97" i="12"/>
  <c r="T97" i="12"/>
  <c r="S97" i="12"/>
  <c r="R97" i="12"/>
  <c r="Q97" i="12"/>
  <c r="P97" i="12"/>
  <c r="O97" i="12"/>
  <c r="N97" i="12"/>
  <c r="M97" i="12" a="1"/>
  <c r="M97" i="12" s="1"/>
  <c r="L97" i="12" a="1"/>
  <c r="L97" i="12" s="1"/>
  <c r="K97" i="12" a="1"/>
  <c r="K97" i="12" s="1"/>
  <c r="J97" i="12"/>
  <c r="I97" i="12"/>
  <c r="H97" i="12"/>
  <c r="AE96" i="12"/>
  <c r="AD96" i="12"/>
  <c r="AC96" i="12"/>
  <c r="AB96" i="12"/>
  <c r="AA96" i="12"/>
  <c r="Z96" i="12"/>
  <c r="Y96" i="12"/>
  <c r="X96" i="12"/>
  <c r="W96" i="12"/>
  <c r="V96" i="12"/>
  <c r="U96" i="12"/>
  <c r="T96" i="12"/>
  <c r="S96" i="12"/>
  <c r="R96" i="12"/>
  <c r="Q96" i="12"/>
  <c r="P96" i="12"/>
  <c r="O96" i="12"/>
  <c r="N96" i="12"/>
  <c r="M96" i="12" a="1"/>
  <c r="M96" i="12" s="1"/>
  <c r="L96" i="12"/>
  <c r="L96" i="12" a="1"/>
  <c r="K96" i="12" a="1"/>
  <c r="K96" i="12" s="1"/>
  <c r="J96" i="12"/>
  <c r="I96" i="12"/>
  <c r="H96" i="12"/>
  <c r="AE95" i="12"/>
  <c r="AD95" i="12"/>
  <c r="AC95" i="12"/>
  <c r="AB95" i="12"/>
  <c r="AA95" i="12"/>
  <c r="Z95" i="12"/>
  <c r="Y95" i="12"/>
  <c r="X95" i="12"/>
  <c r="W95" i="12"/>
  <c r="V95" i="12"/>
  <c r="U95" i="12"/>
  <c r="T95" i="12"/>
  <c r="S95" i="12"/>
  <c r="R95" i="12"/>
  <c r="Q95" i="12"/>
  <c r="P95" i="12"/>
  <c r="O95" i="12"/>
  <c r="N95" i="12"/>
  <c r="M95" i="12"/>
  <c r="M95" i="12" a="1"/>
  <c r="L95" i="12" a="1"/>
  <c r="L95" i="12" s="1"/>
  <c r="K95" i="12" a="1"/>
  <c r="K95" i="12" s="1"/>
  <c r="J95" i="12"/>
  <c r="I95" i="12"/>
  <c r="H95" i="12"/>
  <c r="AE94" i="12"/>
  <c r="AD94" i="12"/>
  <c r="AC94" i="12"/>
  <c r="AB94" i="12"/>
  <c r="AA94" i="12"/>
  <c r="Z94" i="12"/>
  <c r="Y94" i="12"/>
  <c r="X94" i="12"/>
  <c r="W94" i="12"/>
  <c r="V94" i="12"/>
  <c r="U94" i="12"/>
  <c r="T94" i="12"/>
  <c r="S94" i="12"/>
  <c r="R94" i="12"/>
  <c r="Q94" i="12"/>
  <c r="P94" i="12"/>
  <c r="O94" i="12"/>
  <c r="N94" i="12"/>
  <c r="M94" i="12" a="1"/>
  <c r="M94" i="12" s="1"/>
  <c r="L94" i="12"/>
  <c r="L94" i="12" a="1"/>
  <c r="K94" i="12"/>
  <c r="K94" i="12" a="1"/>
  <c r="J94" i="12"/>
  <c r="I94" i="12"/>
  <c r="H94" i="12"/>
  <c r="AE93" i="12"/>
  <c r="AD93" i="12"/>
  <c r="AC93" i="12"/>
  <c r="AB93" i="12"/>
  <c r="AA93" i="12"/>
  <c r="Z93" i="12"/>
  <c r="Y93" i="12"/>
  <c r="X93" i="12"/>
  <c r="W93" i="12"/>
  <c r="V93" i="12"/>
  <c r="U93" i="12"/>
  <c r="T93" i="12"/>
  <c r="S93" i="12"/>
  <c r="R93" i="12"/>
  <c r="Q93" i="12"/>
  <c r="P93" i="12"/>
  <c r="O93" i="12"/>
  <c r="N93" i="12"/>
  <c r="M93" i="12" a="1"/>
  <c r="M93" i="12" s="1"/>
  <c r="L93" i="12" a="1"/>
  <c r="L93" i="12" s="1"/>
  <c r="K93" i="12" a="1"/>
  <c r="K93" i="12" s="1"/>
  <c r="J93" i="12"/>
  <c r="I93" i="12"/>
  <c r="H93" i="12"/>
  <c r="AE92" i="12"/>
  <c r="AD92" i="12"/>
  <c r="AC92" i="12"/>
  <c r="AB92" i="12"/>
  <c r="AA92" i="12"/>
  <c r="Z92" i="12"/>
  <c r="Y92" i="12"/>
  <c r="X92" i="12"/>
  <c r="W92" i="12"/>
  <c r="V92" i="12"/>
  <c r="U92" i="12"/>
  <c r="T92" i="12"/>
  <c r="S92" i="12"/>
  <c r="R92" i="12"/>
  <c r="Q92" i="12"/>
  <c r="P92" i="12"/>
  <c r="O92" i="12"/>
  <c r="N92" i="12"/>
  <c r="M92" i="12" a="1"/>
  <c r="M92" i="12" s="1"/>
  <c r="L92" i="12" a="1"/>
  <c r="L92" i="12" s="1"/>
  <c r="K92" i="12" a="1"/>
  <c r="K92" i="12" s="1"/>
  <c r="J92" i="12"/>
  <c r="I92" i="12"/>
  <c r="H92" i="12"/>
  <c r="AE91" i="12"/>
  <c r="AD91" i="12"/>
  <c r="AC91" i="12"/>
  <c r="AB91" i="12"/>
  <c r="AA91" i="12"/>
  <c r="Z91" i="12"/>
  <c r="Y91" i="12"/>
  <c r="X91" i="12"/>
  <c r="W91" i="12"/>
  <c r="V91" i="12"/>
  <c r="U91" i="12"/>
  <c r="T91" i="12"/>
  <c r="S91" i="12"/>
  <c r="R91" i="12"/>
  <c r="Q91" i="12"/>
  <c r="P91" i="12"/>
  <c r="O91" i="12"/>
  <c r="N91" i="12"/>
  <c r="M91" i="12" a="1"/>
  <c r="M91" i="12" s="1"/>
  <c r="L91" i="12"/>
  <c r="L91" i="12" a="1"/>
  <c r="K91" i="12" a="1"/>
  <c r="K91" i="12" s="1"/>
  <c r="J91" i="12"/>
  <c r="I91" i="12"/>
  <c r="H91" i="12"/>
  <c r="AE90" i="12"/>
  <c r="AD90" i="12"/>
  <c r="AC90" i="12"/>
  <c r="AB90" i="12"/>
  <c r="AA90" i="12"/>
  <c r="Z90" i="12"/>
  <c r="Y90" i="12"/>
  <c r="X90" i="12"/>
  <c r="W90" i="12"/>
  <c r="V90" i="12"/>
  <c r="U90" i="12"/>
  <c r="T90" i="12"/>
  <c r="S90" i="12"/>
  <c r="R90" i="12"/>
  <c r="Q90" i="12"/>
  <c r="P90" i="12"/>
  <c r="O90" i="12"/>
  <c r="N90" i="12"/>
  <c r="M90" i="12"/>
  <c r="M90" i="12" a="1"/>
  <c r="L90" i="12" a="1"/>
  <c r="L90" i="12" s="1"/>
  <c r="K90" i="12" a="1"/>
  <c r="K90" i="12" s="1"/>
  <c r="J90" i="12"/>
  <c r="I90" i="12"/>
  <c r="H90" i="12"/>
  <c r="AE89" i="12"/>
  <c r="AD89" i="12"/>
  <c r="AC89" i="12"/>
  <c r="AB89" i="12"/>
  <c r="AA89" i="12"/>
  <c r="Z89" i="12"/>
  <c r="Y89" i="12"/>
  <c r="X89" i="12"/>
  <c r="W89" i="12"/>
  <c r="V89" i="12"/>
  <c r="U89" i="12"/>
  <c r="T89" i="12"/>
  <c r="S89" i="12"/>
  <c r="R89" i="12"/>
  <c r="Q89" i="12"/>
  <c r="P89" i="12"/>
  <c r="O89" i="12"/>
  <c r="N89" i="12"/>
  <c r="M89" i="12" a="1"/>
  <c r="M89" i="12" s="1"/>
  <c r="L89" i="12" a="1"/>
  <c r="L89" i="12" s="1"/>
  <c r="K89" i="12" a="1"/>
  <c r="K89" i="12" s="1"/>
  <c r="J89" i="12"/>
  <c r="I89" i="12"/>
  <c r="H89" i="12"/>
  <c r="AE88" i="12"/>
  <c r="AD88" i="12"/>
  <c r="AC88" i="12"/>
  <c r="AB88" i="12"/>
  <c r="AA88" i="12"/>
  <c r="Z88" i="12"/>
  <c r="Y88" i="12"/>
  <c r="X88" i="12"/>
  <c r="W88" i="12"/>
  <c r="V88" i="12"/>
  <c r="U88" i="12"/>
  <c r="T88" i="12"/>
  <c r="S88" i="12"/>
  <c r="R88" i="12"/>
  <c r="Q88" i="12"/>
  <c r="P88" i="12"/>
  <c r="O88" i="12"/>
  <c r="N88" i="12"/>
  <c r="M88" i="12" a="1"/>
  <c r="M88" i="12" s="1"/>
  <c r="L88" i="12" a="1"/>
  <c r="L88" i="12" s="1"/>
  <c r="K88" i="12" a="1"/>
  <c r="K88" i="12" s="1"/>
  <c r="J88" i="12"/>
  <c r="I88" i="12"/>
  <c r="H88" i="12"/>
  <c r="AE87" i="12"/>
  <c r="AD87" i="12"/>
  <c r="AC87" i="12"/>
  <c r="AB87" i="12"/>
  <c r="AA87" i="12"/>
  <c r="Z87" i="12"/>
  <c r="Y87" i="12"/>
  <c r="X87" i="12"/>
  <c r="W87" i="12"/>
  <c r="V87" i="12"/>
  <c r="U87" i="12"/>
  <c r="T87" i="12"/>
  <c r="S87" i="12"/>
  <c r="R87" i="12"/>
  <c r="Q87" i="12"/>
  <c r="P87" i="12"/>
  <c r="O87" i="12"/>
  <c r="N87" i="12"/>
  <c r="M87" i="12"/>
  <c r="M87" i="12" a="1"/>
  <c r="L87" i="12" a="1"/>
  <c r="L87" i="12" s="1"/>
  <c r="K87" i="12" a="1"/>
  <c r="K87" i="12" s="1"/>
  <c r="J87" i="12"/>
  <c r="I87" i="12"/>
  <c r="H87" i="12"/>
  <c r="AE86" i="12"/>
  <c r="AD86" i="12"/>
  <c r="AC86" i="12"/>
  <c r="AB86" i="12"/>
  <c r="AA86" i="12"/>
  <c r="Z86" i="12"/>
  <c r="Y86" i="12"/>
  <c r="X86" i="12"/>
  <c r="W86" i="12"/>
  <c r="V86" i="12"/>
  <c r="U86" i="12"/>
  <c r="T86" i="12"/>
  <c r="S86" i="12"/>
  <c r="R86" i="12"/>
  <c r="Q86" i="12"/>
  <c r="P86" i="12"/>
  <c r="O86" i="12"/>
  <c r="N86" i="12"/>
  <c r="M86" i="12" a="1"/>
  <c r="M86" i="12" s="1"/>
  <c r="L86" i="12" a="1"/>
  <c r="L86" i="12" s="1"/>
  <c r="K86" i="12" a="1"/>
  <c r="K86" i="12" s="1"/>
  <c r="J86" i="12"/>
  <c r="I86" i="12"/>
  <c r="H86" i="12"/>
  <c r="AE85" i="12"/>
  <c r="AD85" i="12"/>
  <c r="AC85" i="12"/>
  <c r="AB85" i="12"/>
  <c r="AA85" i="12"/>
  <c r="Z85" i="12"/>
  <c r="Y85" i="12"/>
  <c r="X85" i="12"/>
  <c r="W85" i="12"/>
  <c r="V85" i="12"/>
  <c r="U85" i="12"/>
  <c r="T85" i="12"/>
  <c r="S85" i="12"/>
  <c r="R85" i="12"/>
  <c r="Q85" i="12"/>
  <c r="P85" i="12"/>
  <c r="O85" i="12"/>
  <c r="N85" i="12"/>
  <c r="M85" i="12"/>
  <c r="M85" i="12" a="1"/>
  <c r="L85" i="12" a="1"/>
  <c r="L85" i="12" s="1"/>
  <c r="K85" i="12" a="1"/>
  <c r="K85" i="12" s="1"/>
  <c r="J85" i="12"/>
  <c r="I85" i="12"/>
  <c r="H85" i="12"/>
  <c r="AE84" i="12"/>
  <c r="AD84" i="12"/>
  <c r="AC84" i="12"/>
  <c r="AB84" i="12"/>
  <c r="AA84" i="12"/>
  <c r="Z84" i="12"/>
  <c r="Y84" i="12"/>
  <c r="X84" i="12"/>
  <c r="W84" i="12"/>
  <c r="V84" i="12"/>
  <c r="U84" i="12"/>
  <c r="T84" i="12"/>
  <c r="S84" i="12"/>
  <c r="R84" i="12"/>
  <c r="Q84" i="12"/>
  <c r="P84" i="12"/>
  <c r="O84" i="12"/>
  <c r="N84" i="12"/>
  <c r="M84" i="12"/>
  <c r="M84" i="12" a="1"/>
  <c r="L84" i="12" a="1"/>
  <c r="L84" i="12" s="1"/>
  <c r="K84" i="12"/>
  <c r="K84" i="12" a="1"/>
  <c r="J84" i="12"/>
  <c r="I84" i="12"/>
  <c r="H84" i="12"/>
  <c r="AE83" i="12"/>
  <c r="AD83" i="12"/>
  <c r="AC83" i="12"/>
  <c r="AB83" i="12"/>
  <c r="AA83" i="12"/>
  <c r="Z83" i="12"/>
  <c r="Y83" i="12"/>
  <c r="X83" i="12"/>
  <c r="W83" i="12"/>
  <c r="V83" i="12"/>
  <c r="U83" i="12"/>
  <c r="T83" i="12"/>
  <c r="S83" i="12"/>
  <c r="R83" i="12"/>
  <c r="Q83" i="12"/>
  <c r="P83" i="12"/>
  <c r="O83" i="12"/>
  <c r="N83" i="12"/>
  <c r="M83" i="12" a="1"/>
  <c r="M83" i="12" s="1"/>
  <c r="L83" i="12" a="1"/>
  <c r="L83" i="12" s="1"/>
  <c r="K83" i="12"/>
  <c r="K83" i="12" a="1"/>
  <c r="J83" i="12"/>
  <c r="I83" i="12"/>
  <c r="H83" i="12"/>
  <c r="AE82" i="12"/>
  <c r="AD82" i="12"/>
  <c r="AC82" i="12"/>
  <c r="AB82" i="12"/>
  <c r="AA82" i="12"/>
  <c r="Z82" i="12"/>
  <c r="Y82" i="12"/>
  <c r="X82" i="12"/>
  <c r="W82" i="12"/>
  <c r="V82" i="12"/>
  <c r="U82" i="12"/>
  <c r="T82" i="12"/>
  <c r="S82" i="12"/>
  <c r="R82" i="12"/>
  <c r="Q82" i="12"/>
  <c r="P82" i="12"/>
  <c r="O82" i="12"/>
  <c r="N82" i="12"/>
  <c r="M82" i="12" a="1"/>
  <c r="M82" i="12" s="1"/>
  <c r="L82" i="12"/>
  <c r="L82" i="12" a="1"/>
  <c r="K82" i="12" a="1"/>
  <c r="K82" i="12" s="1"/>
  <c r="J82" i="12"/>
  <c r="I82" i="12"/>
  <c r="H82" i="12"/>
  <c r="AE81" i="12"/>
  <c r="AD81" i="12"/>
  <c r="AC81" i="12"/>
  <c r="AB81" i="12"/>
  <c r="AA81" i="12"/>
  <c r="Z81" i="12"/>
  <c r="Y81" i="12"/>
  <c r="X81" i="12"/>
  <c r="W81" i="12"/>
  <c r="V81" i="12"/>
  <c r="U81" i="12"/>
  <c r="T81" i="12"/>
  <c r="S81" i="12"/>
  <c r="R81" i="12"/>
  <c r="Q81" i="12"/>
  <c r="P81" i="12"/>
  <c r="O81" i="12"/>
  <c r="N81" i="12"/>
  <c r="M81" i="12" a="1"/>
  <c r="M81" i="12" s="1"/>
  <c r="L81" i="12"/>
  <c r="L81" i="12" a="1"/>
  <c r="K81" i="12" a="1"/>
  <c r="K81" i="12" s="1"/>
  <c r="J81" i="12"/>
  <c r="I81" i="12"/>
  <c r="H81" i="12"/>
  <c r="AE80" i="12"/>
  <c r="AD80" i="12"/>
  <c r="AC80" i="12"/>
  <c r="AB80" i="12"/>
  <c r="AA80" i="12"/>
  <c r="Z80" i="12"/>
  <c r="Y80" i="12"/>
  <c r="X80" i="12"/>
  <c r="W80" i="12"/>
  <c r="V80" i="12"/>
  <c r="U80" i="12"/>
  <c r="T80" i="12"/>
  <c r="S80" i="12"/>
  <c r="R80" i="12"/>
  <c r="Q80" i="12"/>
  <c r="P80" i="12"/>
  <c r="O80" i="12"/>
  <c r="N80" i="12"/>
  <c r="M80" i="12" a="1"/>
  <c r="M80" i="12" s="1"/>
  <c r="L80" i="12"/>
  <c r="L80" i="12" a="1"/>
  <c r="K80" i="12" a="1"/>
  <c r="K80" i="12" s="1"/>
  <c r="J80" i="12"/>
  <c r="I80" i="12"/>
  <c r="H80" i="12"/>
  <c r="AE79" i="12"/>
  <c r="AD79" i="12"/>
  <c r="AC79" i="12"/>
  <c r="AB79" i="12"/>
  <c r="AA79" i="12"/>
  <c r="Z79" i="12"/>
  <c r="Y79" i="12"/>
  <c r="X79" i="12"/>
  <c r="W79" i="12"/>
  <c r="V79" i="12"/>
  <c r="U79" i="12"/>
  <c r="T79" i="12"/>
  <c r="S79" i="12"/>
  <c r="R79" i="12"/>
  <c r="Q79" i="12"/>
  <c r="P79" i="12"/>
  <c r="O79" i="12"/>
  <c r="N79" i="12"/>
  <c r="M79" i="12" a="1"/>
  <c r="M79" i="12" s="1"/>
  <c r="L79" i="12"/>
  <c r="L79" i="12" a="1"/>
  <c r="K79" i="12" a="1"/>
  <c r="K79" i="12" s="1"/>
  <c r="J79" i="12"/>
  <c r="I79" i="12"/>
  <c r="H79" i="12"/>
  <c r="AV76" i="12"/>
  <c r="AW76" i="12" s="1"/>
  <c r="AU76" i="12"/>
  <c r="AU75" i="12"/>
  <c r="AT75" i="12"/>
  <c r="AS75" i="12"/>
  <c r="AR75" i="12"/>
  <c r="AQ75" i="12"/>
  <c r="AP75" i="12"/>
  <c r="AO75" i="12"/>
  <c r="AN75" i="12"/>
  <c r="AM75" i="12"/>
  <c r="AL75" i="12"/>
  <c r="AK75" i="12"/>
  <c r="AJ75" i="12"/>
  <c r="AI75" i="12"/>
  <c r="AH75" i="12"/>
  <c r="AG75" i="12"/>
  <c r="P70" i="12"/>
  <c r="O70" i="12"/>
  <c r="N70" i="12"/>
  <c r="J70" i="12"/>
  <c r="T70" i="12" s="1"/>
  <c r="I70" i="12"/>
  <c r="S70" i="12" s="1"/>
  <c r="H70" i="12"/>
  <c r="T69" i="12"/>
  <c r="P69" i="12"/>
  <c r="O69" i="12"/>
  <c r="N69" i="12"/>
  <c r="J69" i="12"/>
  <c r="H69" i="12"/>
  <c r="R69" i="12" s="1"/>
  <c r="T68" i="12"/>
  <c r="S68" i="12"/>
  <c r="O68" i="12"/>
  <c r="J68" i="12"/>
  <c r="I68" i="12"/>
  <c r="T67" i="12"/>
  <c r="S67" i="12"/>
  <c r="O67" i="12"/>
  <c r="N67" i="12"/>
  <c r="J67" i="12"/>
  <c r="I67" i="12"/>
  <c r="T66" i="12"/>
  <c r="N66" i="12"/>
  <c r="J66" i="12"/>
  <c r="J65" i="12"/>
  <c r="T65" i="12" s="1"/>
  <c r="P64" i="12"/>
  <c r="O64" i="12"/>
  <c r="J64" i="12"/>
  <c r="T64" i="12" s="1"/>
  <c r="I64" i="12"/>
  <c r="S64" i="12" s="1"/>
  <c r="S63" i="12"/>
  <c r="O63" i="12"/>
  <c r="I63" i="12"/>
  <c r="P62" i="12"/>
  <c r="N62" i="12"/>
  <c r="J62" i="12"/>
  <c r="T62" i="12" s="1"/>
  <c r="H62" i="12"/>
  <c r="S61" i="12"/>
  <c r="O61" i="12"/>
  <c r="I61" i="12"/>
  <c r="T60" i="12"/>
  <c r="S60" i="12"/>
  <c r="O60" i="12"/>
  <c r="J60" i="12"/>
  <c r="I60" i="12"/>
  <c r="S59" i="12"/>
  <c r="O59" i="12"/>
  <c r="I59" i="12"/>
  <c r="P58" i="12"/>
  <c r="O58" i="12"/>
  <c r="N58" i="12"/>
  <c r="J58" i="12"/>
  <c r="T58" i="12" s="1"/>
  <c r="I58" i="12"/>
  <c r="S58" i="12" s="1"/>
  <c r="O57" i="12"/>
  <c r="J57" i="12"/>
  <c r="T57" i="12" s="1"/>
  <c r="V56" i="12"/>
  <c r="R56" i="12"/>
  <c r="P56" i="12"/>
  <c r="O56" i="12"/>
  <c r="J56" i="12"/>
  <c r="T56" i="12" s="1"/>
  <c r="I56" i="12"/>
  <c r="S56" i="12" s="1"/>
  <c r="H56" i="12"/>
  <c r="T55" i="12"/>
  <c r="S55" i="12"/>
  <c r="P55" i="12"/>
  <c r="O55" i="12"/>
  <c r="J55" i="12"/>
  <c r="I55" i="12"/>
  <c r="V54" i="12"/>
  <c r="R54" i="12"/>
  <c r="P54" i="12"/>
  <c r="N54" i="12"/>
  <c r="J54" i="12"/>
  <c r="T54" i="12" s="1"/>
  <c r="H54" i="12"/>
  <c r="T53" i="12"/>
  <c r="O53" i="12"/>
  <c r="J53" i="12"/>
  <c r="I53" i="12"/>
  <c r="S53" i="12" s="1"/>
  <c r="V52" i="12"/>
  <c r="R52" i="12"/>
  <c r="P52" i="12"/>
  <c r="O52" i="12"/>
  <c r="N52" i="12"/>
  <c r="J52" i="12"/>
  <c r="T52" i="12" s="1"/>
  <c r="H52" i="12"/>
  <c r="J51" i="12"/>
  <c r="T51" i="12" s="1"/>
  <c r="AR48" i="12"/>
  <c r="AR46" i="12" s="1"/>
  <c r="AO48" i="12"/>
  <c r="AO47" i="12"/>
  <c r="AP48" i="12" s="1"/>
  <c r="AQ48" i="12" s="1"/>
  <c r="AQ46" i="12" s="1"/>
  <c r="AN47" i="12"/>
  <c r="AM47" i="12"/>
  <c r="AL47" i="12"/>
  <c r="AK47" i="12"/>
  <c r="AJ47" i="12"/>
  <c r="AI47" i="12"/>
  <c r="AH47" i="12"/>
  <c r="AG47" i="12"/>
  <c r="AF47" i="12"/>
  <c r="AE47" i="12"/>
  <c r="AD47" i="12"/>
  <c r="AC47" i="12"/>
  <c r="AB47" i="12"/>
  <c r="AA47" i="12"/>
  <c r="AP46" i="12"/>
  <c r="AO46" i="12"/>
  <c r="AN46" i="12"/>
  <c r="AM46" i="12"/>
  <c r="AL46" i="12"/>
  <c r="AK46" i="12"/>
  <c r="AJ46" i="12"/>
  <c r="AI46" i="12"/>
  <c r="AH46" i="12"/>
  <c r="AG46" i="12"/>
  <c r="AF46" i="12"/>
  <c r="AE46" i="12"/>
  <c r="AD46" i="12"/>
  <c r="AC46" i="12"/>
  <c r="AB46" i="12"/>
  <c r="AA46" i="12"/>
  <c r="J45" i="12"/>
  <c r="V40" i="12"/>
  <c r="T40" i="12"/>
  <c r="S40" i="12"/>
  <c r="R40" i="12"/>
  <c r="P40" i="12"/>
  <c r="O40" i="12"/>
  <c r="N40" i="12"/>
  <c r="J40" i="12"/>
  <c r="I40" i="12"/>
  <c r="H40" i="12"/>
  <c r="P39" i="12"/>
  <c r="N39" i="12"/>
  <c r="J39" i="12"/>
  <c r="T39" i="12" s="1"/>
  <c r="H39" i="12"/>
  <c r="R39" i="12" s="1"/>
  <c r="V38" i="12"/>
  <c r="P38" i="12"/>
  <c r="O38" i="12"/>
  <c r="J38" i="12"/>
  <c r="T38" i="12" s="1"/>
  <c r="I38" i="12"/>
  <c r="S38" i="12" s="1"/>
  <c r="V37" i="12"/>
  <c r="T37" i="12"/>
  <c r="S37" i="12"/>
  <c r="P37" i="12"/>
  <c r="O37" i="12"/>
  <c r="J37" i="12"/>
  <c r="I37" i="12"/>
  <c r="P36" i="12"/>
  <c r="J36" i="12"/>
  <c r="T36" i="12" s="1"/>
  <c r="P35" i="12"/>
  <c r="J35" i="12"/>
  <c r="T35" i="12" s="1"/>
  <c r="V34" i="12"/>
  <c r="T34" i="12"/>
  <c r="S34" i="12"/>
  <c r="P34" i="12"/>
  <c r="O34" i="12"/>
  <c r="J34" i="12"/>
  <c r="I34" i="12"/>
  <c r="P33" i="12"/>
  <c r="O33" i="12"/>
  <c r="I33" i="12"/>
  <c r="S33" i="12" s="1"/>
  <c r="R32" i="12"/>
  <c r="P32" i="12"/>
  <c r="N32" i="12"/>
  <c r="J32" i="12"/>
  <c r="T32" i="12" s="1"/>
  <c r="H32" i="12"/>
  <c r="V31" i="12"/>
  <c r="P31" i="12"/>
  <c r="O31" i="12"/>
  <c r="I31" i="12"/>
  <c r="S31" i="12" s="1"/>
  <c r="P30" i="12"/>
  <c r="O30" i="12"/>
  <c r="J30" i="12"/>
  <c r="T30" i="12" s="1"/>
  <c r="I30" i="12"/>
  <c r="S30" i="12" s="1"/>
  <c r="V29" i="12"/>
  <c r="S29" i="12"/>
  <c r="P29" i="12"/>
  <c r="O29" i="12"/>
  <c r="I29" i="12"/>
  <c r="V28" i="12"/>
  <c r="T28" i="12"/>
  <c r="S28" i="12"/>
  <c r="P28" i="12"/>
  <c r="O28" i="12"/>
  <c r="N28" i="12"/>
  <c r="J28" i="12"/>
  <c r="I28" i="12"/>
  <c r="P27" i="12"/>
  <c r="J27" i="12"/>
  <c r="T27" i="12" s="1"/>
  <c r="V26" i="12"/>
  <c r="P26" i="12"/>
  <c r="O26" i="12"/>
  <c r="N26" i="12"/>
  <c r="J26" i="12"/>
  <c r="T26" i="12" s="1"/>
  <c r="I26" i="12"/>
  <c r="S26" i="12" s="1"/>
  <c r="H26" i="12"/>
  <c r="R26" i="12" s="1"/>
  <c r="V25" i="12"/>
  <c r="T25" i="12"/>
  <c r="P25" i="12"/>
  <c r="O25" i="12"/>
  <c r="J25" i="12"/>
  <c r="I25" i="12"/>
  <c r="S25" i="12" s="1"/>
  <c r="T24" i="12"/>
  <c r="R24" i="12"/>
  <c r="P24" i="12"/>
  <c r="N24" i="12"/>
  <c r="J24" i="12"/>
  <c r="H24" i="12"/>
  <c r="T23" i="12"/>
  <c r="P23" i="12"/>
  <c r="O23" i="12"/>
  <c r="J23" i="12"/>
  <c r="I23" i="12"/>
  <c r="T22" i="12"/>
  <c r="R22" i="12"/>
  <c r="P22" i="12"/>
  <c r="N22" i="12"/>
  <c r="J22" i="12"/>
  <c r="H22" i="12"/>
  <c r="T21" i="12"/>
  <c r="P21" i="12"/>
  <c r="J21" i="12"/>
  <c r="AT18" i="12"/>
  <c r="AU18" i="12" s="1"/>
  <c r="AS18" i="12"/>
  <c r="AS17" i="12" s="1"/>
  <c r="AO18" i="12"/>
  <c r="AU17" i="12"/>
  <c r="AQ17" i="12"/>
  <c r="AO17" i="12"/>
  <c r="AP18" i="12" s="1"/>
  <c r="AQ18" i="12" s="1"/>
  <c r="AR18" i="12" s="1"/>
  <c r="AR17" i="12" s="1"/>
  <c r="AN17" i="12"/>
  <c r="AM17" i="12"/>
  <c r="AL17" i="12"/>
  <c r="AK17" i="12"/>
  <c r="AJ17" i="12"/>
  <c r="AI17" i="12"/>
  <c r="AH17" i="12"/>
  <c r="AG17" i="12"/>
  <c r="AF17" i="12"/>
  <c r="AE17" i="12"/>
  <c r="AD17" i="12"/>
  <c r="AC17" i="12"/>
  <c r="AB17" i="12"/>
  <c r="AA17" i="12"/>
  <c r="AR16" i="12"/>
  <c r="AQ16" i="12"/>
  <c r="AP16" i="12"/>
  <c r="AO16" i="12"/>
  <c r="AN16" i="12"/>
  <c r="AM16" i="12"/>
  <c r="AL16" i="12"/>
  <c r="AK16" i="12"/>
  <c r="AJ16" i="12"/>
  <c r="AI16" i="12"/>
  <c r="AH16" i="12"/>
  <c r="AG16" i="12"/>
  <c r="AF16" i="12"/>
  <c r="AE16" i="12"/>
  <c r="AD16" i="12"/>
  <c r="AC16" i="12"/>
  <c r="AB16" i="12"/>
  <c r="AA16" i="12"/>
  <c r="M15" i="12"/>
  <c r="N15" i="12" s="1"/>
  <c r="O15" i="12" s="1"/>
  <c r="J15" i="12"/>
  <c r="C44" i="12" a="1"/>
  <c r="O50" i="6" l="1"/>
  <c r="U8" i="1"/>
  <c r="U9" i="1"/>
  <c r="U7" i="1"/>
  <c r="U6" i="1"/>
  <c r="U5" i="1"/>
  <c r="P56" i="6"/>
  <c r="L56" i="6" s="1"/>
  <c r="P57" i="6"/>
  <c r="L57" i="6" s="1"/>
  <c r="O64" i="6"/>
  <c r="P58" i="6"/>
  <c r="L58" i="6" s="1"/>
  <c r="R8" i="1" s="1"/>
  <c r="C44" i="12"/>
  <c r="V30" i="12"/>
  <c r="V23" i="12"/>
  <c r="S23" i="12"/>
  <c r="V69" i="12"/>
  <c r="V33" i="12"/>
  <c r="AV18" i="12"/>
  <c r="AU16" i="12"/>
  <c r="AT16" i="12"/>
  <c r="AS48" i="12"/>
  <c r="AR47" i="12"/>
  <c r="AS16" i="12"/>
  <c r="AT17" i="12"/>
  <c r="AX76" i="12"/>
  <c r="AW75" i="12"/>
  <c r="R62" i="12"/>
  <c r="V62" i="12"/>
  <c r="AP17" i="12"/>
  <c r="AV75" i="12"/>
  <c r="AF108" i="12"/>
  <c r="AE106" i="12"/>
  <c r="A110" i="12"/>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Q47" i="12"/>
  <c r="AP47" i="12"/>
  <c r="N45" i="12"/>
  <c r="O45" i="12" s="1"/>
  <c r="M45" i="12"/>
  <c r="R70" i="12"/>
  <c r="V70" i="12"/>
  <c r="R7" i="1" l="1"/>
  <c r="R6" i="1"/>
  <c r="R5" i="1"/>
  <c r="R9" i="1"/>
  <c r="AE107" i="12"/>
  <c r="AV16" i="12"/>
  <c r="AW18" i="12"/>
  <c r="AV17" i="12"/>
  <c r="AF109" i="12"/>
  <c r="AE108" i="12"/>
  <c r="AS46" i="12"/>
  <c r="AS47" i="12"/>
  <c r="AT48" i="12"/>
  <c r="AX75" i="12"/>
  <c r="AY76" i="12"/>
  <c r="AZ76" i="12" l="1"/>
  <c r="AY75" i="12"/>
  <c r="AF110" i="12"/>
  <c r="AE109" i="12"/>
  <c r="AT46" i="12"/>
  <c r="AU48" i="12"/>
  <c r="AT47" i="12"/>
  <c r="AW16" i="12"/>
  <c r="AX18" i="12"/>
  <c r="AW17" i="12"/>
  <c r="AF111" i="12" l="1"/>
  <c r="AE110" i="12"/>
  <c r="AZ75" i="12"/>
  <c r="BA76" i="12"/>
  <c r="AU47" i="12"/>
  <c r="AV48" i="12"/>
  <c r="AU46" i="12"/>
  <c r="AX16" i="12"/>
  <c r="AY18" i="12"/>
  <c r="AX17" i="12"/>
  <c r="AY16" i="12" l="1"/>
  <c r="AZ18" i="12"/>
  <c r="AY17" i="12"/>
  <c r="AW48" i="12"/>
  <c r="AV47" i="12"/>
  <c r="AV46" i="12"/>
  <c r="BA75" i="12"/>
  <c r="BB76" i="12"/>
  <c r="AF112" i="12"/>
  <c r="AE111" i="12"/>
  <c r="AZ16" i="12" l="1"/>
  <c r="BA18" i="12"/>
  <c r="AZ17" i="12"/>
  <c r="AE112" i="12"/>
  <c r="AF113" i="12"/>
  <c r="BB75" i="12"/>
  <c r="BC76" i="12"/>
  <c r="AW47" i="12"/>
  <c r="AX48" i="12"/>
  <c r="AW46" i="12"/>
  <c r="AF114" i="12" l="1"/>
  <c r="AE113" i="12"/>
  <c r="BA16" i="12"/>
  <c r="BB18" i="12"/>
  <c r="BA17" i="12"/>
  <c r="AX47" i="12"/>
  <c r="AY48" i="12"/>
  <c r="AX46" i="12"/>
  <c r="BC75" i="12"/>
  <c r="BD76" i="12"/>
  <c r="BE76" i="12" l="1"/>
  <c r="BD75" i="12"/>
  <c r="BB16" i="12"/>
  <c r="BC18" i="12"/>
  <c r="BB17" i="12"/>
  <c r="AF115" i="12"/>
  <c r="AE114" i="12"/>
  <c r="AY47" i="12"/>
  <c r="AZ48" i="12"/>
  <c r="AY46" i="12"/>
  <c r="AF116" i="12" l="1"/>
  <c r="AE115" i="12"/>
  <c r="BC17" i="12"/>
  <c r="BC16" i="12"/>
  <c r="BD18" i="12"/>
  <c r="AZ47" i="12"/>
  <c r="BA48" i="12"/>
  <c r="AZ46" i="12"/>
  <c r="BE75" i="12"/>
  <c r="BF76" i="12"/>
  <c r="BB48" i="12" l="1"/>
  <c r="BA46" i="12"/>
  <c r="BA47" i="12"/>
  <c r="BD17" i="12"/>
  <c r="BD16" i="12"/>
  <c r="BF75" i="12"/>
  <c r="BG76" i="12"/>
  <c r="AE116" i="12"/>
  <c r="AF117" i="12"/>
  <c r="AF118" i="12" l="1"/>
  <c r="AE117" i="12"/>
  <c r="BE18" i="12"/>
  <c r="BG75" i="12"/>
  <c r="BH76" i="12"/>
  <c r="BC48" i="12"/>
  <c r="BB47" i="12"/>
  <c r="BB46" i="12"/>
  <c r="BD48" i="12" l="1"/>
  <c r="BC47" i="12"/>
  <c r="BC46" i="12"/>
  <c r="BE17" i="12"/>
  <c r="BF18" i="12"/>
  <c r="BE16" i="12"/>
  <c r="BI76" i="12"/>
  <c r="BH75" i="12"/>
  <c r="AE118" i="12"/>
  <c r="AF119" i="12"/>
  <c r="BJ76" i="12" l="1"/>
  <c r="BJ75" i="12" s="1"/>
  <c r="BK76" i="12" s="1"/>
  <c r="BI75" i="12"/>
  <c r="AF120" i="12"/>
  <c r="AE119" i="12"/>
  <c r="BF17" i="12"/>
  <c r="BF16" i="12"/>
  <c r="BG18" i="12"/>
  <c r="BD46" i="12"/>
  <c r="BD47" i="12"/>
  <c r="BE48" i="12" s="1"/>
  <c r="BG17" i="12" l="1"/>
  <c r="BG16" i="12"/>
  <c r="BH18" i="12"/>
  <c r="AF121" i="12"/>
  <c r="AE120" i="12"/>
  <c r="BE47" i="12"/>
  <c r="BF48" i="12"/>
  <c r="BE46" i="12"/>
  <c r="BL76" i="12"/>
  <c r="BK75" i="12"/>
  <c r="BH16" i="12" l="1"/>
  <c r="BI18" i="12"/>
  <c r="BH17" i="12"/>
  <c r="BF47" i="12"/>
  <c r="BG48" i="12"/>
  <c r="BF46" i="12"/>
  <c r="BM76" i="12"/>
  <c r="BL75" i="12"/>
  <c r="AE121" i="12"/>
  <c r="AF122" i="12"/>
  <c r="AE122" i="12" l="1"/>
  <c r="AF123" i="12"/>
  <c r="BG46" i="12"/>
  <c r="BG47" i="12"/>
  <c r="BH48" i="12"/>
  <c r="BM75" i="12"/>
  <c r="BN76" i="12"/>
  <c r="BJ18" i="12"/>
  <c r="BI16" i="12"/>
  <c r="BI17" i="12"/>
  <c r="BK18" i="12" l="1"/>
  <c r="BJ17" i="12"/>
  <c r="BJ16" i="12"/>
  <c r="AE123" i="12"/>
  <c r="AF124" i="12"/>
  <c r="BI48" i="12"/>
  <c r="BH47" i="12"/>
  <c r="BH46" i="12"/>
  <c r="BN75" i="12"/>
  <c r="BO76" i="12"/>
  <c r="BO75" i="12" l="1"/>
  <c r="BP76" i="12"/>
  <c r="BL18" i="12"/>
  <c r="BK17" i="12"/>
  <c r="BK16" i="12"/>
  <c r="BI47" i="12"/>
  <c r="BJ48" i="12"/>
  <c r="BI46" i="12"/>
  <c r="AF125" i="12"/>
  <c r="AE124" i="12"/>
  <c r="BJ46" i="12" l="1"/>
  <c r="BK48" i="12"/>
  <c r="BJ47" i="12"/>
  <c r="AE125" i="12"/>
  <c r="AF126" i="12"/>
  <c r="BP75" i="12"/>
  <c r="BQ76" i="12"/>
  <c r="BL17" i="12"/>
  <c r="BM18" i="12"/>
  <c r="BL16" i="12"/>
  <c r="BR76" i="12" l="1"/>
  <c r="BQ75" i="12"/>
  <c r="AF127" i="12"/>
  <c r="AE126" i="12"/>
  <c r="BM17" i="12"/>
  <c r="BN18" i="12"/>
  <c r="BM16" i="12"/>
  <c r="BL48" i="12"/>
  <c r="BK46" i="12"/>
  <c r="BK47" i="12"/>
  <c r="AF128" i="12" l="1"/>
  <c r="AE127" i="12"/>
  <c r="BS76" i="12"/>
  <c r="BR75" i="12"/>
  <c r="BM48" i="12"/>
  <c r="BL46" i="12"/>
  <c r="BL47" i="12"/>
  <c r="BN17" i="12"/>
  <c r="BO18" i="12"/>
  <c r="BN16" i="12"/>
  <c r="BO17" i="12" l="1"/>
  <c r="BP18" i="12"/>
  <c r="BO16" i="12"/>
  <c r="BM46" i="12"/>
  <c r="BM47" i="12"/>
  <c r="BN48" i="12"/>
  <c r="AE128" i="12"/>
  <c r="AF129" i="12"/>
  <c r="BS75" i="12"/>
  <c r="BT76" i="12"/>
  <c r="AF130" i="12" l="1"/>
  <c r="AE129" i="12"/>
  <c r="BP16" i="12"/>
  <c r="BQ18" i="12"/>
  <c r="BP17" i="12"/>
  <c r="BU76" i="12"/>
  <c r="BT75" i="12"/>
  <c r="BN46" i="12"/>
  <c r="BN47" i="12"/>
  <c r="BO48" i="12"/>
  <c r="I57" i="12"/>
  <c r="S57" i="12" s="1"/>
  <c r="O27" i="12"/>
  <c r="I27" i="12"/>
  <c r="AF131" i="12" l="1"/>
  <c r="AE130" i="12"/>
  <c r="BQ16" i="12"/>
  <c r="BR18" i="12"/>
  <c r="BQ17" i="12"/>
  <c r="BV76" i="12"/>
  <c r="BU75" i="12"/>
  <c r="S27" i="12"/>
  <c r="V27" i="12"/>
  <c r="BP48" i="12"/>
  <c r="BO46" i="12"/>
  <c r="BO47" i="12"/>
  <c r="AF132" i="12" l="1"/>
  <c r="AE131" i="12"/>
  <c r="BV75" i="12"/>
  <c r="BW76" i="12"/>
  <c r="BS18" i="12"/>
  <c r="BR17" i="12"/>
  <c r="BR16" i="12"/>
  <c r="BP46" i="12"/>
  <c r="BQ48" i="12"/>
  <c r="BP47" i="12"/>
  <c r="BS17" i="12" l="1"/>
  <c r="BS16" i="12"/>
  <c r="BW75" i="12"/>
  <c r="BX76" i="12"/>
  <c r="AE132" i="12"/>
  <c r="AF133" i="12"/>
  <c r="BQ46" i="12"/>
  <c r="BR48" i="12"/>
  <c r="BQ47" i="12"/>
  <c r="AF134" i="12" l="1"/>
  <c r="AE133" i="12"/>
  <c r="BS48" i="12"/>
  <c r="BR46" i="12"/>
  <c r="BR47" i="12"/>
  <c r="BT18" i="12"/>
  <c r="BX75" i="12"/>
  <c r="BY76" i="12"/>
  <c r="BY75" i="12" s="1"/>
  <c r="BZ76" i="12" s="1"/>
  <c r="BT17" i="12" l="1"/>
  <c r="BT16" i="12"/>
  <c r="BU18" i="12"/>
  <c r="BS47" i="12"/>
  <c r="BT48" i="12" s="1"/>
  <c r="BS46" i="12"/>
  <c r="AE134" i="12"/>
  <c r="AF135" i="12"/>
  <c r="BZ75" i="12"/>
  <c r="CA76" i="12"/>
  <c r="AE135" i="12" l="1"/>
  <c r="AF136" i="12"/>
  <c r="BU48" i="12"/>
  <c r="BT46" i="12"/>
  <c r="BT47" i="12"/>
  <c r="BU17" i="12"/>
  <c r="BV18" i="12"/>
  <c r="BU16" i="12"/>
  <c r="CA75" i="12"/>
  <c r="CB76" i="12"/>
  <c r="BV16" i="12" l="1"/>
  <c r="BV17" i="12"/>
  <c r="BW18" i="12"/>
  <c r="AF137" i="12"/>
  <c r="AE136" i="12"/>
  <c r="CC76" i="12"/>
  <c r="CB75" i="12"/>
  <c r="BU47" i="12"/>
  <c r="BU46" i="12"/>
  <c r="BV48" i="12"/>
  <c r="AF138" i="12" l="1"/>
  <c r="AE137" i="12"/>
  <c r="CD76" i="12"/>
  <c r="CC75" i="12"/>
  <c r="BV47" i="12"/>
  <c r="BV46" i="12"/>
  <c r="BW48" i="12"/>
  <c r="BW16" i="12"/>
  <c r="BW17" i="12"/>
  <c r="BX18" i="12"/>
  <c r="BX16" i="12" l="1"/>
  <c r="BX17" i="12"/>
  <c r="BY18" i="12"/>
  <c r="CE76" i="12"/>
  <c r="CD75" i="12"/>
  <c r="AE138" i="12"/>
  <c r="AF139" i="12"/>
  <c r="BX48" i="12"/>
  <c r="BW46" i="12"/>
  <c r="BW47" i="12"/>
  <c r="BY17" i="12" l="1"/>
  <c r="BY16" i="12"/>
  <c r="BZ18" i="12"/>
  <c r="BY48" i="12"/>
  <c r="BX47" i="12"/>
  <c r="BX46" i="12"/>
  <c r="CF76" i="12"/>
  <c r="CE75" i="12"/>
  <c r="AF140" i="12"/>
  <c r="AE139" i="12"/>
  <c r="AF141" i="12" l="1"/>
  <c r="AE140" i="12"/>
  <c r="CG76" i="12"/>
  <c r="CF75" i="12"/>
  <c r="BZ17" i="12"/>
  <c r="BZ16" i="12"/>
  <c r="CA18" i="12"/>
  <c r="BY47" i="12"/>
  <c r="BY46" i="12"/>
  <c r="BZ48" i="12"/>
  <c r="CA17" i="12" l="1"/>
  <c r="CA16" i="12"/>
  <c r="CB18" i="12"/>
  <c r="BZ47" i="12"/>
  <c r="CA48" i="12"/>
  <c r="BZ46" i="12"/>
  <c r="CH76" i="12"/>
  <c r="CG75" i="12"/>
  <c r="AF142" i="12"/>
  <c r="AE141" i="12"/>
  <c r="AF143" i="12" l="1"/>
  <c r="AE142" i="12"/>
  <c r="CA46" i="12"/>
  <c r="CA47" i="12"/>
  <c r="CB48" i="12"/>
  <c r="CI76" i="12"/>
  <c r="CH75" i="12"/>
  <c r="CB17" i="12"/>
  <c r="CB16" i="12"/>
  <c r="CC18" i="12"/>
  <c r="CJ76" i="12" l="1"/>
  <c r="CI75" i="12"/>
  <c r="CC48" i="12"/>
  <c r="CB47" i="12"/>
  <c r="CB46" i="12"/>
  <c r="AE143" i="12"/>
  <c r="AF144" i="12"/>
  <c r="CD18" i="12"/>
  <c r="CC17" i="12"/>
  <c r="CC16" i="12"/>
  <c r="CC47" i="12" l="1"/>
  <c r="CD48" i="12"/>
  <c r="CC46" i="12"/>
  <c r="CE18" i="12"/>
  <c r="CD16" i="12"/>
  <c r="CD17" i="12"/>
  <c r="AF145" i="12"/>
  <c r="AE144" i="12"/>
  <c r="CK76" i="12"/>
  <c r="CJ75" i="12"/>
  <c r="CE16" i="12" l="1"/>
  <c r="CE17" i="12"/>
  <c r="CF18" i="12"/>
  <c r="AF146" i="12"/>
  <c r="AE145" i="12"/>
  <c r="CD47" i="12"/>
  <c r="CD46" i="12"/>
  <c r="CE48" i="12"/>
  <c r="CL76" i="12"/>
  <c r="CK75" i="12"/>
  <c r="CL75" i="12" l="1"/>
  <c r="CM76" i="12"/>
  <c r="CE47" i="12"/>
  <c r="CE46" i="12"/>
  <c r="CF48" i="12"/>
  <c r="CF16" i="12"/>
  <c r="CF17" i="12"/>
  <c r="CG18" i="12"/>
  <c r="AF147" i="12"/>
  <c r="AE146" i="12"/>
  <c r="AF148" i="12" l="1"/>
  <c r="AE147" i="12"/>
  <c r="CF46" i="12"/>
  <c r="CF47" i="12"/>
  <c r="CG48" i="12"/>
  <c r="CM75" i="12"/>
  <c r="CN76" i="12"/>
  <c r="CN75" i="12" s="1"/>
  <c r="CO76" i="12" s="1"/>
  <c r="CG17" i="12"/>
  <c r="CH18" i="12"/>
  <c r="CG16" i="12"/>
  <c r="CG46" i="12" l="1"/>
  <c r="CH48" i="12"/>
  <c r="CG47" i="12"/>
  <c r="CH17" i="12"/>
  <c r="CH16" i="12"/>
  <c r="CO75" i="12"/>
  <c r="CP76" i="12"/>
  <c r="AE148" i="12"/>
  <c r="AF149" i="12"/>
  <c r="CQ76" i="12" l="1"/>
  <c r="CP75" i="12"/>
  <c r="CH47" i="12"/>
  <c r="CI48" i="12" s="1"/>
  <c r="CH46" i="12"/>
  <c r="CI18" i="12"/>
  <c r="AE149" i="12"/>
  <c r="CI46" i="12" l="1"/>
  <c r="CJ48" i="12"/>
  <c r="CI47" i="12"/>
  <c r="CR76" i="12"/>
  <c r="CQ75" i="12"/>
  <c r="CJ18" i="12"/>
  <c r="CI17" i="12"/>
  <c r="CI16" i="12"/>
  <c r="CR75" i="12" l="1"/>
  <c r="CS76" i="12"/>
  <c r="CJ16" i="12"/>
  <c r="CK18" i="12"/>
  <c r="CJ17" i="12"/>
  <c r="CK48" i="12"/>
  <c r="CJ46" i="12"/>
  <c r="CJ47" i="12"/>
  <c r="CL48" i="12" l="1"/>
  <c r="CK46" i="12"/>
  <c r="CK47" i="12"/>
  <c r="CK16" i="12"/>
  <c r="CK17" i="12"/>
  <c r="CL18" i="12"/>
  <c r="CT76" i="12"/>
  <c r="CS75" i="12"/>
  <c r="CT75" i="12" l="1"/>
  <c r="CU76" i="12"/>
  <c r="CM18" i="12"/>
  <c r="CL17" i="12"/>
  <c r="CL16" i="12"/>
  <c r="CM48" i="12"/>
  <c r="CL46" i="12"/>
  <c r="CL47" i="12"/>
  <c r="CN18" i="12" l="1"/>
  <c r="CM17" i="12"/>
  <c r="CM16" i="12"/>
  <c r="CU75" i="12"/>
  <c r="CV76" i="12"/>
  <c r="CM46" i="12"/>
  <c r="CN48" i="12"/>
  <c r="CM47" i="12"/>
  <c r="CV75" i="12" l="1"/>
  <c r="CW76" i="12"/>
  <c r="CO48" i="12"/>
  <c r="CN47" i="12"/>
  <c r="CN46" i="12"/>
  <c r="CO18" i="12"/>
  <c r="CN17" i="12"/>
  <c r="CN16" i="12"/>
  <c r="CP48" i="12" l="1"/>
  <c r="CO47" i="12"/>
  <c r="CO46" i="12"/>
  <c r="CP18" i="12"/>
  <c r="CO16" i="12"/>
  <c r="CO17" i="12"/>
  <c r="CW75" i="12"/>
  <c r="CX76" i="12"/>
  <c r="CY76" i="12" l="1"/>
  <c r="CX75" i="12"/>
  <c r="CQ18" i="12"/>
  <c r="CP16" i="12"/>
  <c r="CP17" i="12"/>
  <c r="CQ48" i="12"/>
  <c r="CP47" i="12"/>
  <c r="CP46" i="12"/>
  <c r="CZ76" i="12" l="1"/>
  <c r="CY75" i="12"/>
  <c r="CR18" i="12"/>
  <c r="CQ16" i="12"/>
  <c r="CQ17" i="12"/>
  <c r="CQ46" i="12"/>
  <c r="CQ47" i="12"/>
  <c r="CR48" i="12"/>
  <c r="DA76" i="12" l="1"/>
  <c r="CZ75" i="12"/>
  <c r="CS18" i="12"/>
  <c r="CR16" i="12"/>
  <c r="CR17" i="12"/>
  <c r="CS48" i="12"/>
  <c r="CR46" i="12"/>
  <c r="CR47" i="12"/>
  <c r="DA75" i="12" l="1"/>
  <c r="DB76" i="12"/>
  <c r="CS47" i="12"/>
  <c r="CT48" i="12"/>
  <c r="CS46" i="12"/>
  <c r="CS16" i="12"/>
  <c r="CT18" i="12"/>
  <c r="CS17" i="12"/>
  <c r="CT17" i="12" l="1"/>
  <c r="CU18" i="12"/>
  <c r="CT16" i="12"/>
  <c r="CT47" i="12"/>
  <c r="CU48" i="12"/>
  <c r="CT46" i="12"/>
  <c r="DC76" i="12"/>
  <c r="DC75" i="12" s="1"/>
  <c r="DD76" i="12" s="1"/>
  <c r="DB75" i="12"/>
  <c r="CU46" i="12" l="1"/>
  <c r="CU47" i="12"/>
  <c r="CV48" i="12"/>
  <c r="DE76" i="12"/>
  <c r="DD75" i="12"/>
  <c r="CU17" i="12"/>
  <c r="CU16" i="12"/>
  <c r="CV18" i="12"/>
  <c r="DF76" i="12" l="1"/>
  <c r="DE75" i="12"/>
  <c r="CW48" i="12"/>
  <c r="CV47" i="12"/>
  <c r="CV46" i="12"/>
  <c r="CV16" i="12"/>
  <c r="CW18" i="12"/>
  <c r="CV17" i="12"/>
  <c r="CW17" i="12" l="1"/>
  <c r="CW16" i="12"/>
  <c r="CW46" i="12"/>
  <c r="CW47" i="12"/>
  <c r="CX48" i="12" s="1"/>
  <c r="DG76" i="12"/>
  <c r="DF75" i="12"/>
  <c r="DG75" i="12" l="1"/>
  <c r="DH76" i="12"/>
  <c r="CX18" i="12"/>
  <c r="CX47" i="12"/>
  <c r="CY48" i="12"/>
  <c r="CX46" i="12"/>
  <c r="CY18" i="12" l="1"/>
  <c r="CX17" i="12"/>
  <c r="CX16" i="12"/>
  <c r="DI76" i="12"/>
  <c r="DH75" i="12"/>
  <c r="CZ48" i="12"/>
  <c r="CY46" i="12"/>
  <c r="CY47" i="12"/>
  <c r="DJ76" i="12" l="1"/>
  <c r="DI75" i="12"/>
  <c r="DA48" i="12"/>
  <c r="CZ47" i="12"/>
  <c r="CZ46" i="12"/>
  <c r="CY17" i="12"/>
  <c r="CY16" i="12"/>
  <c r="CZ18" i="12"/>
  <c r="CZ16" i="12" l="1"/>
  <c r="DA18" i="12"/>
  <c r="CZ17" i="12"/>
  <c r="DA47" i="12"/>
  <c r="DB48" i="12"/>
  <c r="DA46" i="12"/>
  <c r="DJ75" i="12"/>
  <c r="DK76" i="12"/>
  <c r="DC48" i="12" l="1"/>
  <c r="DB47" i="12"/>
  <c r="DB46" i="12"/>
  <c r="DA16" i="12"/>
  <c r="DB18" i="12"/>
  <c r="DA17" i="12"/>
  <c r="DL76" i="12"/>
  <c r="DK75" i="12"/>
  <c r="DD48" i="12" l="1"/>
  <c r="DC47" i="12"/>
  <c r="DC46" i="12"/>
  <c r="DM76" i="12"/>
  <c r="DL75" i="12"/>
  <c r="DB16" i="12"/>
  <c r="DB17" i="12"/>
  <c r="DC18" i="12"/>
  <c r="DE48" i="12" l="1"/>
  <c r="DD47" i="12"/>
  <c r="DD46" i="12"/>
  <c r="DC16" i="12"/>
  <c r="DC17" i="12"/>
  <c r="DD18" i="12"/>
  <c r="DM75" i="12"/>
  <c r="DN76" i="12"/>
  <c r="DE46" i="12" l="1"/>
  <c r="DE47" i="12"/>
  <c r="DF48" i="12"/>
  <c r="DN75" i="12"/>
  <c r="DO76" i="12"/>
  <c r="DD16" i="12"/>
  <c r="DD17" i="12"/>
  <c r="DE18" i="12"/>
  <c r="DE16" i="12" l="1"/>
  <c r="DE17" i="12"/>
  <c r="DF18" i="12"/>
  <c r="DO75" i="12"/>
  <c r="DP76" i="12"/>
  <c r="DF47" i="12"/>
  <c r="DF46" i="12"/>
  <c r="DG48" i="12"/>
  <c r="DQ76" i="12" l="1"/>
  <c r="DP75" i="12"/>
  <c r="DG46" i="12"/>
  <c r="DH48" i="12"/>
  <c r="DG47" i="12"/>
  <c r="DF16" i="12"/>
  <c r="DF17" i="12"/>
  <c r="DG18" i="12"/>
  <c r="DR76" i="12" l="1"/>
  <c r="DR75" i="12" s="1"/>
  <c r="DS76" i="12" s="1"/>
  <c r="DQ75" i="12"/>
  <c r="DG16" i="12"/>
  <c r="DH18" i="12"/>
  <c r="DG17" i="12"/>
  <c r="DH46" i="12"/>
  <c r="DH47" i="12"/>
  <c r="DI48" i="12"/>
  <c r="DJ48" i="12" l="1"/>
  <c r="DI47" i="12"/>
  <c r="DI46" i="12"/>
  <c r="DI18" i="12"/>
  <c r="DH17" i="12"/>
  <c r="DH16" i="12"/>
  <c r="DT76" i="12"/>
  <c r="DS75" i="12"/>
  <c r="DK48" i="12" l="1"/>
  <c r="DJ46" i="12"/>
  <c r="DJ47" i="12"/>
  <c r="DU76" i="12"/>
  <c r="DT75" i="12"/>
  <c r="DJ18" i="12"/>
  <c r="DI17" i="12"/>
  <c r="DI16" i="12"/>
  <c r="DK18" i="12" l="1"/>
  <c r="DJ17" i="12"/>
  <c r="DJ16" i="12"/>
  <c r="DV76" i="12"/>
  <c r="DU75" i="12"/>
  <c r="DK46" i="12"/>
  <c r="DL48" i="12"/>
  <c r="DK47" i="12"/>
  <c r="DW76" i="12" l="1"/>
  <c r="DV75" i="12"/>
  <c r="DL18" i="12"/>
  <c r="DK17" i="12"/>
  <c r="DK16" i="12"/>
  <c r="DL46" i="12"/>
  <c r="DL47" i="12"/>
  <c r="DM48" i="12" s="1"/>
  <c r="DL17" i="12" l="1"/>
  <c r="DL16" i="12"/>
  <c r="DW75" i="12"/>
  <c r="DX76" i="12"/>
  <c r="DM47" i="12"/>
  <c r="DN48" i="12"/>
  <c r="DM46" i="12"/>
  <c r="DO48" i="12" l="1"/>
  <c r="DN46" i="12"/>
  <c r="DN47" i="12"/>
  <c r="DY76" i="12"/>
  <c r="DX75" i="12"/>
  <c r="DM18" i="12"/>
  <c r="DY75" i="12" l="1"/>
  <c r="DZ76" i="12"/>
  <c r="DM17" i="12"/>
  <c r="DN18" i="12"/>
  <c r="DM16" i="12"/>
  <c r="DP48" i="12"/>
  <c r="DO46" i="12"/>
  <c r="DO47" i="12"/>
  <c r="DQ48" i="12" l="1"/>
  <c r="DP47" i="12"/>
  <c r="DP46" i="12"/>
  <c r="DN17" i="12"/>
  <c r="DO18" i="12"/>
  <c r="DN16" i="12"/>
  <c r="DZ75" i="12"/>
  <c r="EA76" i="12"/>
  <c r="DO17" i="12" l="1"/>
  <c r="DP18" i="12"/>
  <c r="DO16" i="12"/>
  <c r="EB76" i="12"/>
  <c r="EA75" i="12"/>
  <c r="DQ47" i="12"/>
  <c r="DQ46" i="12"/>
  <c r="DR48" i="12"/>
  <c r="EB75" i="12" l="1"/>
  <c r="EC76" i="12"/>
  <c r="DR47" i="12"/>
  <c r="DR46" i="12"/>
  <c r="DS48" i="12"/>
  <c r="DQ18" i="12"/>
  <c r="DP17" i="12"/>
  <c r="DP16" i="12"/>
  <c r="DR18" i="12" l="1"/>
  <c r="DQ17" i="12"/>
  <c r="DQ16" i="12"/>
  <c r="DS47" i="12"/>
  <c r="DT48" i="12"/>
  <c r="DS46" i="12"/>
  <c r="ED76" i="12"/>
  <c r="EC75" i="12"/>
  <c r="EE76" i="12" l="1"/>
  <c r="ED75" i="12"/>
  <c r="DT47" i="12"/>
  <c r="DU48" i="12"/>
  <c r="DT46" i="12"/>
  <c r="DS18" i="12"/>
  <c r="DR17" i="12"/>
  <c r="DR16" i="12"/>
  <c r="DU47" i="12" l="1"/>
  <c r="DV48" i="12"/>
  <c r="DU46" i="12"/>
  <c r="DS17" i="12"/>
  <c r="DT18" i="12"/>
  <c r="DS16" i="12"/>
  <c r="EE75" i="12"/>
  <c r="EF76" i="12"/>
  <c r="DW48" i="12" l="1"/>
  <c r="DV47" i="12"/>
  <c r="DV46" i="12"/>
  <c r="DT17" i="12"/>
  <c r="DT16" i="12"/>
  <c r="DU18" i="12"/>
  <c r="EF75" i="12"/>
  <c r="EG76" i="12"/>
  <c r="EG75" i="12" s="1"/>
  <c r="EH76" i="12" s="1"/>
  <c r="DU17" i="12" l="1"/>
  <c r="DU16" i="12"/>
  <c r="DV18" i="12"/>
  <c r="EH75" i="12"/>
  <c r="EI76" i="12"/>
  <c r="DW47" i="12"/>
  <c r="DW46" i="12"/>
  <c r="DX48" i="12"/>
  <c r="DX47" i="12" l="1"/>
  <c r="DX46" i="12"/>
  <c r="DY48" i="12"/>
  <c r="EI75" i="12"/>
  <c r="EJ76" i="12"/>
  <c r="DV16" i="12"/>
  <c r="DV17" i="12"/>
  <c r="DW18" i="12"/>
  <c r="DW16" i="12" l="1"/>
  <c r="DW17" i="12"/>
  <c r="DX18" i="12"/>
  <c r="EJ75" i="12"/>
  <c r="EK76" i="12"/>
  <c r="DY47" i="12"/>
  <c r="DY46" i="12"/>
  <c r="DZ48" i="12"/>
  <c r="EA48" i="12" l="1"/>
  <c r="DZ47" i="12"/>
  <c r="DZ46" i="12"/>
  <c r="DX16" i="12"/>
  <c r="DX17" i="12"/>
  <c r="DY18" i="12"/>
  <c r="EL76" i="12"/>
  <c r="EK75" i="12"/>
  <c r="DY16" i="12" l="1"/>
  <c r="DY17" i="12"/>
  <c r="DZ18" i="12"/>
  <c r="EL75" i="12"/>
  <c r="EM76" i="12"/>
  <c r="EA46" i="12"/>
  <c r="EA47" i="12"/>
  <c r="EB48" i="12" s="1"/>
  <c r="EM75" i="12" l="1"/>
  <c r="EN76" i="12"/>
  <c r="EB46" i="12"/>
  <c r="EC48" i="12"/>
  <c r="EB47" i="12"/>
  <c r="DZ16" i="12"/>
  <c r="DZ17" i="12"/>
  <c r="EA18" i="12"/>
  <c r="EA16" i="12" l="1"/>
  <c r="EA17" i="12"/>
  <c r="EC46" i="12"/>
  <c r="ED48" i="12"/>
  <c r="EC47" i="12"/>
  <c r="EO76" i="12"/>
  <c r="EN75" i="12"/>
  <c r="EP76" i="12" l="1"/>
  <c r="EO75" i="12"/>
  <c r="EB18" i="12"/>
  <c r="ED46" i="12"/>
  <c r="EE48" i="12"/>
  <c r="ED47" i="12"/>
  <c r="EE46" i="12" l="1"/>
  <c r="EF48" i="12"/>
  <c r="EE47" i="12"/>
  <c r="EB16" i="12"/>
  <c r="EC18" i="12"/>
  <c r="EB17" i="12"/>
  <c r="EQ76" i="12"/>
  <c r="EP75" i="12"/>
  <c r="EC16" i="12" l="1"/>
  <c r="ED18" i="12"/>
  <c r="EC17" i="12"/>
  <c r="ER76" i="12"/>
  <c r="EQ75" i="12"/>
  <c r="EG48" i="12"/>
  <c r="EF47" i="12"/>
  <c r="EF46" i="12"/>
  <c r="EG47" i="12" l="1"/>
  <c r="EH48" i="12"/>
  <c r="EG46" i="12"/>
  <c r="ES76" i="12"/>
  <c r="ER75" i="12"/>
  <c r="EE18" i="12"/>
  <c r="ED16" i="12"/>
  <c r="ED17" i="12"/>
  <c r="EF18" i="12" l="1"/>
  <c r="EE16" i="12"/>
  <c r="EE17" i="12"/>
  <c r="EI48" i="12"/>
  <c r="EH47" i="12"/>
  <c r="EH46" i="12"/>
  <c r="ET76" i="12"/>
  <c r="ES75" i="12"/>
  <c r="EU76" i="12" l="1"/>
  <c r="ET75" i="12"/>
  <c r="EJ48" i="12"/>
  <c r="EI46" i="12"/>
  <c r="EI47" i="12"/>
  <c r="EG18" i="12"/>
  <c r="EF16" i="12"/>
  <c r="EF17" i="12"/>
  <c r="EV76" i="12" l="1"/>
  <c r="EV75" i="12" s="1"/>
  <c r="EW76" i="12" s="1"/>
  <c r="EU75" i="12"/>
  <c r="EG17" i="12"/>
  <c r="EG16" i="12"/>
  <c r="EH18" i="12"/>
  <c r="EK48" i="12"/>
  <c r="EJ47" i="12"/>
  <c r="EJ46" i="12"/>
  <c r="EH17" i="12" l="1"/>
  <c r="EH16" i="12"/>
  <c r="EI18" i="12"/>
  <c r="EW75" i="12"/>
  <c r="EX76" i="12"/>
  <c r="EK46" i="12"/>
  <c r="EL48" i="12"/>
  <c r="EK47" i="12"/>
  <c r="J59" i="12"/>
  <c r="T59" i="12" s="1"/>
  <c r="J29" i="12"/>
  <c r="T29" i="12" s="1"/>
  <c r="J61" i="12"/>
  <c r="T61" i="12" s="1"/>
  <c r="J63" i="12"/>
  <c r="T63" i="12" s="1"/>
  <c r="J31" i="12"/>
  <c r="T31" i="12" s="1"/>
  <c r="J33" i="12"/>
  <c r="T33" i="12" s="1"/>
  <c r="T71" i="12" l="1"/>
  <c r="EX75" i="12"/>
  <c r="EY76" i="12"/>
  <c r="T41" i="12"/>
  <c r="EM48" i="12"/>
  <c r="EL46" i="12"/>
  <c r="EL47" i="12"/>
  <c r="EI17" i="12"/>
  <c r="EJ18" i="12"/>
  <c r="EI16" i="12"/>
  <c r="EK18" i="12" l="1"/>
  <c r="EJ17" i="12"/>
  <c r="EJ16" i="12"/>
  <c r="EN48" i="12"/>
  <c r="EM46" i="12"/>
  <c r="EM47" i="12"/>
  <c r="EZ76" i="12"/>
  <c r="EY75" i="12"/>
  <c r="EZ75" i="12" l="1"/>
  <c r="FA76" i="12"/>
  <c r="EN47" i="12"/>
  <c r="EO48" i="12"/>
  <c r="EN46" i="12"/>
  <c r="EL18" i="12"/>
  <c r="EK17" i="12"/>
  <c r="EK16" i="12"/>
  <c r="EM18" i="12" l="1"/>
  <c r="EL17" i="12"/>
  <c r="EL16" i="12"/>
  <c r="EO47" i="12"/>
  <c r="EO46" i="12"/>
  <c r="EP48" i="12"/>
  <c r="FB76" i="12"/>
  <c r="FA75" i="12"/>
  <c r="EP47" i="12" l="1"/>
  <c r="EQ48" i="12" s="1"/>
  <c r="EP46" i="12"/>
  <c r="EM17" i="12"/>
  <c r="EN18" i="12"/>
  <c r="EM16" i="12"/>
  <c r="FB75" i="12"/>
  <c r="FC76" i="12"/>
  <c r="FC75" i="12" l="1"/>
  <c r="FD76" i="12"/>
  <c r="EN17" i="12"/>
  <c r="EO18" i="12"/>
  <c r="EN16" i="12"/>
  <c r="ER48" i="12"/>
  <c r="EQ46" i="12"/>
  <c r="EQ47" i="12"/>
  <c r="EO17" i="12" l="1"/>
  <c r="EP18" i="12"/>
  <c r="EO16" i="12"/>
  <c r="ER47" i="12"/>
  <c r="ER46" i="12"/>
  <c r="ES48" i="12"/>
  <c r="FD75" i="12"/>
  <c r="FE76" i="12"/>
  <c r="ES47" i="12" l="1"/>
  <c r="ES46" i="12"/>
  <c r="ET48" i="12"/>
  <c r="EP17" i="12"/>
  <c r="EP16" i="12"/>
  <c r="FF76" i="12"/>
  <c r="FE75" i="12"/>
  <c r="FG76" i="12" l="1"/>
  <c r="FF75" i="12"/>
  <c r="EQ18" i="12"/>
  <c r="ET47" i="12"/>
  <c r="ET46" i="12"/>
  <c r="EU48" i="12"/>
  <c r="EV48" i="12" l="1"/>
  <c r="EU46" i="12"/>
  <c r="EU47" i="12"/>
  <c r="EQ17" i="12"/>
  <c r="EQ16" i="12"/>
  <c r="ER18" i="12"/>
  <c r="FH76" i="12"/>
  <c r="FG75" i="12"/>
  <c r="ER16" i="12" l="1"/>
  <c r="ES18" i="12"/>
  <c r="ER17" i="12"/>
  <c r="FI76" i="12"/>
  <c r="FH75" i="12"/>
  <c r="EV47" i="12"/>
  <c r="EW48" i="12"/>
  <c r="EV46" i="12"/>
  <c r="EW46" i="12" l="1"/>
  <c r="EW47" i="12"/>
  <c r="EX48" i="12"/>
  <c r="FJ76" i="12"/>
  <c r="FI75" i="12"/>
  <c r="ES16" i="12"/>
  <c r="ET18" i="12"/>
  <c r="ES17" i="12"/>
  <c r="ET16" i="12" l="1"/>
  <c r="EU18" i="12"/>
  <c r="ET17" i="12"/>
  <c r="EY48" i="12"/>
  <c r="EX47" i="12"/>
  <c r="EX46" i="12"/>
  <c r="FK76" i="12"/>
  <c r="FK75" i="12" s="1"/>
  <c r="FL76" i="12" s="1"/>
  <c r="FJ75" i="12"/>
  <c r="FM76" i="12" l="1"/>
  <c r="FL75" i="12"/>
  <c r="EY46" i="12"/>
  <c r="EY47" i="12"/>
  <c r="EZ48" i="12"/>
  <c r="EU16" i="12"/>
  <c r="EV18" i="12"/>
  <c r="EU17" i="12"/>
  <c r="EZ46" i="12" l="1"/>
  <c r="FA48" i="12"/>
  <c r="EZ47" i="12"/>
  <c r="EV17" i="12"/>
  <c r="EW18" i="12"/>
  <c r="EV16" i="12"/>
  <c r="FM75" i="12"/>
  <c r="FN76" i="12"/>
  <c r="EW17" i="12" l="1"/>
  <c r="EW16" i="12"/>
  <c r="EX18" i="12"/>
  <c r="FN75" i="12"/>
  <c r="FO76" i="12"/>
  <c r="FA47" i="12"/>
  <c r="FA46" i="12"/>
  <c r="FB48" i="12"/>
  <c r="FC48" i="12" l="1"/>
  <c r="FB46" i="12"/>
  <c r="FB47" i="12"/>
  <c r="FO75" i="12"/>
  <c r="FP76" i="12"/>
  <c r="EX16" i="12"/>
  <c r="EX17" i="12"/>
  <c r="EY18" i="12"/>
  <c r="EY16" i="12" l="1"/>
  <c r="EY17" i="12"/>
  <c r="EZ18" i="12"/>
  <c r="FP75" i="12"/>
  <c r="FQ76" i="12"/>
  <c r="FD48" i="12"/>
  <c r="FC46" i="12"/>
  <c r="FC47" i="12"/>
  <c r="FE48" i="12" l="1"/>
  <c r="FD47" i="12"/>
  <c r="FD46" i="12"/>
  <c r="FR76" i="12"/>
  <c r="FQ75" i="12"/>
  <c r="FA18" i="12"/>
  <c r="EZ16" i="12"/>
  <c r="EZ17" i="12"/>
  <c r="FB18" i="12" l="1"/>
  <c r="FA16" i="12"/>
  <c r="FA17" i="12"/>
  <c r="FS76" i="12"/>
  <c r="FR75" i="12"/>
  <c r="FE47" i="12"/>
  <c r="FF48" i="12" s="1"/>
  <c r="FE46" i="12"/>
  <c r="FG48" i="12" l="1"/>
  <c r="FF47" i="12"/>
  <c r="FF46" i="12"/>
  <c r="FT76" i="12"/>
  <c r="FS75" i="12"/>
  <c r="FB17" i="12"/>
  <c r="FC18" i="12"/>
  <c r="FB16" i="12"/>
  <c r="FC17" i="12" l="1"/>
  <c r="FC16" i="12"/>
  <c r="FD18" i="12"/>
  <c r="FU76" i="12"/>
  <c r="FT75" i="12"/>
  <c r="FH48" i="12"/>
  <c r="FG47" i="12"/>
  <c r="FG46" i="12"/>
  <c r="FV76" i="12" l="1"/>
  <c r="FU75" i="12"/>
  <c r="FD16" i="12"/>
  <c r="FD17" i="12"/>
  <c r="FE18" i="12"/>
  <c r="FH47" i="12"/>
  <c r="FH46" i="12"/>
  <c r="FI48" i="12"/>
  <c r="FI47" i="12" l="1"/>
  <c r="FJ48" i="12"/>
  <c r="FI46" i="12"/>
  <c r="FV75" i="12"/>
  <c r="FW76" i="12"/>
  <c r="FE16" i="12"/>
  <c r="FE17" i="12"/>
  <c r="FK48" i="12" l="1"/>
  <c r="FJ47" i="12"/>
  <c r="FJ46" i="12"/>
  <c r="FF18" i="12"/>
  <c r="FW75" i="12"/>
  <c r="FX76" i="12"/>
  <c r="FG18" i="12" l="1"/>
  <c r="FF17" i="12"/>
  <c r="FF16" i="12"/>
  <c r="FK47" i="12"/>
  <c r="FK46" i="12"/>
  <c r="FL48" i="12"/>
  <c r="FY76" i="12"/>
  <c r="FX75" i="12"/>
  <c r="FZ76" i="12" l="1"/>
  <c r="FZ75" i="12" s="1"/>
  <c r="GA76" i="12" s="1"/>
  <c r="FY75" i="12"/>
  <c r="FM48" i="12"/>
  <c r="FL46" i="12"/>
  <c r="FL47" i="12"/>
  <c r="FG17" i="12"/>
  <c r="FH18" i="12"/>
  <c r="FG16" i="12"/>
  <c r="FH17" i="12" l="1"/>
  <c r="FI18" i="12"/>
  <c r="FH16" i="12"/>
  <c r="FN48" i="12"/>
  <c r="FM46" i="12"/>
  <c r="FM47" i="12"/>
  <c r="GA75" i="12"/>
  <c r="GB76" i="12"/>
  <c r="FN47" i="12" l="1"/>
  <c r="FN46" i="12"/>
  <c r="FO48" i="12"/>
  <c r="GB75" i="12"/>
  <c r="GC76" i="12"/>
  <c r="FI17" i="12"/>
  <c r="FJ18" i="12"/>
  <c r="FI16" i="12"/>
  <c r="FO47" i="12" l="1"/>
  <c r="FP48" i="12"/>
  <c r="FO46" i="12"/>
  <c r="GC75" i="12"/>
  <c r="GD76" i="12"/>
  <c r="FK18" i="12"/>
  <c r="FJ17" i="12"/>
  <c r="FJ16" i="12"/>
  <c r="FK17" i="12" l="1"/>
  <c r="FL18" i="12"/>
  <c r="FK16" i="12"/>
  <c r="GE76" i="12"/>
  <c r="GD75" i="12"/>
  <c r="FP46" i="12"/>
  <c r="FP47" i="12"/>
  <c r="FQ48" i="12"/>
  <c r="GF76" i="12" l="1"/>
  <c r="GE75" i="12"/>
  <c r="FQ47" i="12"/>
  <c r="FQ46" i="12"/>
  <c r="FR48" i="12"/>
  <c r="FL16" i="12"/>
  <c r="FL17" i="12"/>
  <c r="FM18" i="12"/>
  <c r="FM16" i="12" l="1"/>
  <c r="FM17" i="12"/>
  <c r="FN18" i="12"/>
  <c r="FR47" i="12"/>
  <c r="FS48" i="12"/>
  <c r="FR46" i="12"/>
  <c r="GG76" i="12"/>
  <c r="GF75" i="12"/>
  <c r="GH76" i="12" l="1"/>
  <c r="GG75" i="12"/>
  <c r="FN17" i="12"/>
  <c r="FO18" i="12"/>
  <c r="FN16" i="12"/>
  <c r="FS46" i="12"/>
  <c r="FT48" i="12"/>
  <c r="FS47" i="12"/>
  <c r="FT46" i="12" l="1"/>
  <c r="FT47" i="12"/>
  <c r="FU48" i="12" s="1"/>
  <c r="FO16" i="12"/>
  <c r="FO17" i="12"/>
  <c r="FP18" i="12"/>
  <c r="GI76" i="12"/>
  <c r="GH75" i="12"/>
  <c r="GI75" i="12" l="1"/>
  <c r="GJ76" i="12"/>
  <c r="FP16" i="12"/>
  <c r="FP17" i="12"/>
  <c r="FQ18" i="12"/>
  <c r="FU47" i="12"/>
  <c r="FV48" i="12"/>
  <c r="FU46" i="12"/>
  <c r="FV46" i="12" l="1"/>
  <c r="FW48" i="12"/>
  <c r="FV47" i="12"/>
  <c r="FQ16" i="12"/>
  <c r="FR18" i="12"/>
  <c r="FQ17" i="12"/>
  <c r="GJ75" i="12"/>
  <c r="GK76" i="12"/>
  <c r="FR17" i="12" l="1"/>
  <c r="FR16" i="12"/>
  <c r="FS18" i="12"/>
  <c r="GK75" i="12"/>
  <c r="GL76" i="12"/>
  <c r="FW46" i="12"/>
  <c r="FX48" i="12"/>
  <c r="FW47" i="12"/>
  <c r="FS17" i="12" l="1"/>
  <c r="FS16" i="12"/>
  <c r="FT18" i="12"/>
  <c r="FY48" i="12"/>
  <c r="FX46" i="12"/>
  <c r="FX47" i="12"/>
  <c r="GL75" i="12"/>
  <c r="GM76" i="12"/>
  <c r="FZ48" i="12" l="1"/>
  <c r="FY47" i="12"/>
  <c r="FY46" i="12"/>
  <c r="GM75" i="12"/>
  <c r="GN76" i="12"/>
  <c r="FT17" i="12"/>
  <c r="FT16" i="12"/>
  <c r="FU18" i="12" l="1"/>
  <c r="GO76" i="12"/>
  <c r="GO75" i="12" s="1"/>
  <c r="GP76" i="12" s="1"/>
  <c r="GN75" i="12"/>
  <c r="GA48" i="12"/>
  <c r="FZ47" i="12"/>
  <c r="FZ46" i="12"/>
  <c r="GA47" i="12" l="1"/>
  <c r="GB48" i="12"/>
  <c r="GA46" i="12"/>
  <c r="GP75" i="12"/>
  <c r="GQ76" i="12"/>
  <c r="FU16" i="12"/>
  <c r="FV18" i="12"/>
  <c r="FU17" i="12"/>
  <c r="FV17" i="12" l="1"/>
  <c r="FW18" i="12"/>
  <c r="FV16" i="12"/>
  <c r="GB47" i="12"/>
  <c r="GC48" i="12"/>
  <c r="GB46" i="12"/>
  <c r="GQ75" i="12"/>
  <c r="GR76" i="12"/>
  <c r="GD48" i="12" l="1"/>
  <c r="GC47" i="12"/>
  <c r="GC46" i="12"/>
  <c r="FW17" i="12"/>
  <c r="FX18" i="12"/>
  <c r="FW16" i="12"/>
  <c r="GS76" i="12"/>
  <c r="GR75" i="12"/>
  <c r="GT76" i="12" l="1"/>
  <c r="GS75" i="12"/>
  <c r="GD47" i="12"/>
  <c r="GD46" i="12"/>
  <c r="GE48" i="12"/>
  <c r="FY18" i="12"/>
  <c r="FX16" i="12"/>
  <c r="FX17" i="12"/>
  <c r="GF48" i="12" l="1"/>
  <c r="GE46" i="12"/>
  <c r="GE47" i="12"/>
  <c r="FZ18" i="12"/>
  <c r="FY16" i="12"/>
  <c r="FY17" i="12"/>
  <c r="GU76" i="12"/>
  <c r="GT75" i="12"/>
  <c r="GA18" i="12" l="1"/>
  <c r="FZ16" i="12"/>
  <c r="FZ17" i="12"/>
  <c r="GG48" i="12"/>
  <c r="GF46" i="12"/>
  <c r="GF47" i="12"/>
  <c r="GV76" i="12"/>
  <c r="GU75" i="12"/>
  <c r="GA16" i="12" l="1"/>
  <c r="GB18" i="12"/>
  <c r="GA17" i="12"/>
  <c r="GV75" i="12"/>
  <c r="GW76" i="12"/>
  <c r="GH48" i="12"/>
  <c r="GG47" i="12"/>
  <c r="GG46" i="12"/>
  <c r="GI48" i="12" l="1"/>
  <c r="GH47" i="12"/>
  <c r="GH46" i="12"/>
  <c r="GW75" i="12"/>
  <c r="GX76" i="12"/>
  <c r="GB16" i="12"/>
  <c r="GC18" i="12"/>
  <c r="GB17" i="12"/>
  <c r="GC16" i="12" l="1"/>
  <c r="GD18" i="12"/>
  <c r="GC17" i="12"/>
  <c r="GX75" i="12"/>
  <c r="GY76" i="12"/>
  <c r="GI47" i="12"/>
  <c r="GJ48" i="12" s="1"/>
  <c r="GI46" i="12"/>
  <c r="GD16" i="12" l="1"/>
  <c r="GE18" i="12"/>
  <c r="GD17" i="12"/>
  <c r="GZ76" i="12"/>
  <c r="GY75" i="12"/>
  <c r="GK48" i="12"/>
  <c r="GJ47" i="12"/>
  <c r="GJ46" i="12"/>
  <c r="GK47" i="12" l="1"/>
  <c r="GL48" i="12"/>
  <c r="GK46" i="12"/>
  <c r="HA76" i="12"/>
  <c r="GZ75" i="12"/>
  <c r="GE17" i="12"/>
  <c r="GF18" i="12"/>
  <c r="GE16" i="12"/>
  <c r="GM48" i="12" l="1"/>
  <c r="GL46" i="12"/>
  <c r="GL47" i="12"/>
  <c r="HB76" i="12"/>
  <c r="HA75" i="12"/>
  <c r="GF16" i="12"/>
  <c r="GF17" i="12"/>
  <c r="GG18" i="12"/>
  <c r="GG16" i="12" l="1"/>
  <c r="GG17" i="12"/>
  <c r="GH18" i="12"/>
  <c r="HC76" i="12"/>
  <c r="HB75" i="12"/>
  <c r="GM47" i="12"/>
  <c r="GN48" i="12"/>
  <c r="GM46" i="12"/>
  <c r="GH17" i="12" l="1"/>
  <c r="GH16" i="12"/>
  <c r="GI18" i="12"/>
  <c r="HC75" i="12"/>
  <c r="HD76" i="12"/>
  <c r="HD75" i="12" s="1"/>
  <c r="HE76" i="12" s="1"/>
  <c r="GN46" i="12"/>
  <c r="GN47" i="12"/>
  <c r="GO48" i="12"/>
  <c r="GO47" i="12" l="1"/>
  <c r="GO46" i="12"/>
  <c r="GP48" i="12"/>
  <c r="HE75" i="12"/>
  <c r="HF76" i="12"/>
  <c r="GI17" i="12"/>
  <c r="GI16" i="12"/>
  <c r="GJ18" i="12" l="1"/>
  <c r="HF75" i="12"/>
  <c r="HG76" i="12"/>
  <c r="GP47" i="12"/>
  <c r="GP46" i="12"/>
  <c r="GQ48" i="12"/>
  <c r="HG75" i="12" l="1"/>
  <c r="HH76" i="12"/>
  <c r="GQ47" i="12"/>
  <c r="GQ46" i="12"/>
  <c r="GR48" i="12"/>
  <c r="GK18" i="12"/>
  <c r="GJ17" i="12"/>
  <c r="GJ16" i="12"/>
  <c r="GK16" i="12" l="1"/>
  <c r="GL18" i="12"/>
  <c r="GK17" i="12"/>
  <c r="HH75" i="12"/>
  <c r="HI76" i="12"/>
  <c r="GS48" i="12"/>
  <c r="GR46" i="12"/>
  <c r="GR47" i="12"/>
  <c r="HJ76" i="12" l="1"/>
  <c r="HI75" i="12"/>
  <c r="GL16" i="12"/>
  <c r="GL17" i="12"/>
  <c r="GM18" i="12"/>
  <c r="GS46" i="12"/>
  <c r="GT48" i="12"/>
  <c r="GS47" i="12"/>
  <c r="HJ75" i="12" l="1"/>
  <c r="HK76" i="12"/>
  <c r="GM16" i="12"/>
  <c r="GM17" i="12"/>
  <c r="GN18" i="12"/>
  <c r="GU48" i="12"/>
  <c r="GT46" i="12"/>
  <c r="GT47" i="12"/>
  <c r="GV48" i="12" l="1"/>
  <c r="GU46" i="12"/>
  <c r="GU47" i="12"/>
  <c r="GN17" i="12"/>
  <c r="GO18" i="12"/>
  <c r="GN16" i="12"/>
  <c r="HK75" i="12"/>
  <c r="HL76" i="12"/>
  <c r="GV47" i="12" l="1"/>
  <c r="GV46" i="12"/>
  <c r="GW48" i="12"/>
  <c r="HL75" i="12"/>
  <c r="HM76" i="12"/>
  <c r="GO17" i="12"/>
  <c r="GP18" i="12"/>
  <c r="GO16" i="12"/>
  <c r="GP17" i="12" l="1"/>
  <c r="GQ18" i="12"/>
  <c r="GP16" i="12"/>
  <c r="HN76" i="12"/>
  <c r="HM75" i="12"/>
  <c r="GW46" i="12"/>
  <c r="GW47" i="12"/>
  <c r="GX48" i="12"/>
  <c r="GQ17" i="12" l="1"/>
  <c r="GQ16" i="12"/>
  <c r="GR18" i="12"/>
  <c r="GX46" i="12"/>
  <c r="GX47" i="12"/>
  <c r="GY48" i="12" s="1"/>
  <c r="HO76" i="12"/>
  <c r="HN75" i="12"/>
  <c r="GY47" i="12" l="1"/>
  <c r="GY46" i="12"/>
  <c r="GZ48" i="12"/>
  <c r="HP76" i="12"/>
  <c r="HO75" i="12"/>
  <c r="GS18" i="12"/>
  <c r="GR17" i="12"/>
  <c r="GR16" i="12"/>
  <c r="GT18" i="12" l="1"/>
  <c r="GS17" i="12"/>
  <c r="GS16" i="12"/>
  <c r="HQ76" i="12"/>
  <c r="HP75" i="12"/>
  <c r="HA48" i="12"/>
  <c r="GZ46" i="12"/>
  <c r="GZ47" i="12"/>
  <c r="HA46" i="12" l="1"/>
  <c r="HA47" i="12"/>
  <c r="HB48" i="12"/>
  <c r="HR76" i="12"/>
  <c r="HQ75" i="12"/>
  <c r="GU18" i="12"/>
  <c r="GT17" i="12"/>
  <c r="GT16" i="12"/>
  <c r="HB47" i="12" l="1"/>
  <c r="HB46" i="12"/>
  <c r="HC48" i="12"/>
  <c r="HR75" i="12"/>
  <c r="HS76" i="12"/>
  <c r="HS75" i="12" s="1"/>
  <c r="HT76" i="12" s="1"/>
  <c r="GV18" i="12"/>
  <c r="GU17" i="12"/>
  <c r="GU16" i="12"/>
  <c r="HC47" i="12" l="1"/>
  <c r="HC46" i="12"/>
  <c r="HD48" i="12"/>
  <c r="HU76" i="12"/>
  <c r="HT75" i="12"/>
  <c r="GW18" i="12"/>
  <c r="GV16" i="12"/>
  <c r="GV17" i="12"/>
  <c r="GW16" i="12" l="1"/>
  <c r="GW17" i="12"/>
  <c r="GX18" i="12"/>
  <c r="HV76" i="12"/>
  <c r="HU75" i="12"/>
  <c r="HE48" i="12"/>
  <c r="HD46" i="12"/>
  <c r="HD47" i="12"/>
  <c r="HE47" i="12" l="1"/>
  <c r="HF48" i="12"/>
  <c r="HE46" i="12"/>
  <c r="HW76" i="12"/>
  <c r="HV75" i="12"/>
  <c r="GX16" i="12"/>
  <c r="GX17" i="12"/>
  <c r="GY18" i="12" l="1"/>
  <c r="HX76" i="12"/>
  <c r="HW75" i="12"/>
  <c r="HF47" i="12"/>
  <c r="HG48" i="12"/>
  <c r="HF46" i="12"/>
  <c r="HG47" i="12" l="1"/>
  <c r="HH48" i="12"/>
  <c r="HG46" i="12"/>
  <c r="HY76" i="12"/>
  <c r="HX75" i="12"/>
  <c r="GY16" i="12"/>
  <c r="GY17" i="12"/>
  <c r="GZ18" i="12"/>
  <c r="HI48" i="12" l="1"/>
  <c r="HH47" i="12"/>
  <c r="HH46" i="12"/>
  <c r="GZ16" i="12"/>
  <c r="GZ17" i="12"/>
  <c r="HA18" i="12"/>
  <c r="HY75" i="12"/>
  <c r="HZ76" i="12"/>
  <c r="HZ75" i="12" l="1"/>
  <c r="IA76" i="12"/>
  <c r="HA16" i="12"/>
  <c r="HA17" i="12"/>
  <c r="HB18" i="12"/>
  <c r="HI47" i="12"/>
  <c r="HI46" i="12"/>
  <c r="HJ48" i="12"/>
  <c r="HB16" i="12" l="1"/>
  <c r="HB17" i="12"/>
  <c r="HC18" i="12"/>
  <c r="HK48" i="12"/>
  <c r="HJ47" i="12"/>
  <c r="HJ46" i="12"/>
  <c r="IA75" i="12"/>
  <c r="IB76" i="12"/>
  <c r="HC17" i="12" l="1"/>
  <c r="HC16" i="12"/>
  <c r="HD18" i="12"/>
  <c r="IC76" i="12"/>
  <c r="IB75" i="12"/>
  <c r="HL48" i="12"/>
  <c r="HK46" i="12"/>
  <c r="HK47" i="12"/>
  <c r="HM48" i="12" l="1"/>
  <c r="HL47" i="12"/>
  <c r="HL46" i="12"/>
  <c r="HD17" i="12"/>
  <c r="HD16" i="12"/>
  <c r="HE18" i="12"/>
  <c r="IC75" i="12"/>
  <c r="ID76" i="12"/>
  <c r="ID75" i="12" l="1"/>
  <c r="IE76" i="12"/>
  <c r="HE17" i="12"/>
  <c r="HE16" i="12"/>
  <c r="HF18" i="12"/>
  <c r="HM46" i="12"/>
  <c r="HM47" i="12"/>
  <c r="HN48" i="12" s="1"/>
  <c r="HN47" i="12" l="1"/>
  <c r="HN46" i="12"/>
  <c r="HO48" i="12"/>
  <c r="HF17" i="12"/>
  <c r="HG18" i="12"/>
  <c r="HF16" i="12"/>
  <c r="IE75" i="12"/>
  <c r="IF76" i="12"/>
  <c r="HG16" i="12" l="1"/>
  <c r="HG17" i="12"/>
  <c r="HH18" i="12"/>
  <c r="HP48" i="12"/>
  <c r="HO47" i="12"/>
  <c r="HO46" i="12"/>
  <c r="IF75" i="12"/>
  <c r="IG76" i="12"/>
  <c r="IH76" i="12" l="1"/>
  <c r="IH75" i="12" s="1"/>
  <c r="II76" i="12" s="1"/>
  <c r="IG75" i="12"/>
  <c r="HH16" i="12"/>
  <c r="HH17" i="12"/>
  <c r="HI18" i="12"/>
  <c r="HQ48" i="12"/>
  <c r="HP47" i="12"/>
  <c r="HP46" i="12"/>
  <c r="HQ46" i="12" l="1"/>
  <c r="HR48" i="12"/>
  <c r="HQ47" i="12"/>
  <c r="HI16" i="12"/>
  <c r="HJ18" i="12"/>
  <c r="HI17" i="12"/>
  <c r="IJ76" i="12"/>
  <c r="II75" i="12"/>
  <c r="IK76" i="12" l="1"/>
  <c r="IJ75" i="12"/>
  <c r="HJ17" i="12"/>
  <c r="HK18" i="12"/>
  <c r="HJ16" i="12"/>
  <c r="HR46" i="12"/>
  <c r="HS48" i="12"/>
  <c r="HR47" i="12"/>
  <c r="HS46" i="12" l="1"/>
  <c r="HT48" i="12"/>
  <c r="HS47" i="12"/>
  <c r="HK17" i="12"/>
  <c r="HL18" i="12"/>
  <c r="HK16" i="12"/>
  <c r="IK75" i="12"/>
  <c r="IL76" i="12"/>
  <c r="HT47" i="12" l="1"/>
  <c r="HU48" i="12"/>
  <c r="HT46" i="12"/>
  <c r="HM18" i="12"/>
  <c r="HL17" i="12"/>
  <c r="HL16" i="12"/>
  <c r="IM76" i="12"/>
  <c r="IL75" i="12"/>
  <c r="IN76" i="12" l="1"/>
  <c r="IM75" i="12"/>
  <c r="HV48" i="12"/>
  <c r="HU47" i="12"/>
  <c r="HU46" i="12"/>
  <c r="HM17" i="12"/>
  <c r="HM16" i="12"/>
  <c r="HN18" i="12" l="1"/>
  <c r="HW48" i="12"/>
  <c r="HV47" i="12"/>
  <c r="HV46" i="12"/>
  <c r="IO76" i="12"/>
  <c r="IN75" i="12"/>
  <c r="HO18" i="12" l="1"/>
  <c r="HN17" i="12"/>
  <c r="HN16" i="12"/>
  <c r="HX48" i="12"/>
  <c r="HW46" i="12"/>
  <c r="HW47" i="12"/>
  <c r="IP76" i="12"/>
  <c r="IO75" i="12"/>
  <c r="IQ76" i="12" l="1"/>
  <c r="IP75" i="12"/>
  <c r="HX46" i="12"/>
  <c r="HY48" i="12"/>
  <c r="HX47" i="12"/>
  <c r="HO17" i="12"/>
  <c r="HP18" i="12"/>
  <c r="HO16" i="12"/>
  <c r="HQ18" i="12" l="1"/>
  <c r="HP17" i="12"/>
  <c r="HP16" i="12"/>
  <c r="HY47" i="12"/>
  <c r="HZ48" i="12"/>
  <c r="HY46" i="12"/>
  <c r="IR76" i="12"/>
  <c r="IQ75" i="12"/>
  <c r="IS76" i="12" l="1"/>
  <c r="IR75" i="12"/>
  <c r="HR18" i="12"/>
  <c r="HQ16" i="12"/>
  <c r="HQ17" i="12"/>
  <c r="HZ46" i="12"/>
  <c r="HZ47" i="12"/>
  <c r="IA48" i="12"/>
  <c r="IB48" i="12" l="1"/>
  <c r="IA46" i="12"/>
  <c r="IA47" i="12"/>
  <c r="HS18" i="12"/>
  <c r="HR16" i="12"/>
  <c r="HR17" i="12"/>
  <c r="IT76" i="12"/>
  <c r="IS75" i="12"/>
  <c r="IU76" i="12" l="1"/>
  <c r="IT75" i="12"/>
  <c r="HT18" i="12"/>
  <c r="HS16" i="12"/>
  <c r="HS17" i="12"/>
  <c r="IB46" i="12"/>
  <c r="IB47" i="12"/>
  <c r="IC48" i="12" s="1"/>
  <c r="IC47" i="12" l="1"/>
  <c r="IC46" i="12"/>
  <c r="ID48" i="12"/>
  <c r="HT16" i="12"/>
  <c r="HU18" i="12"/>
  <c r="HT17" i="12"/>
  <c r="IV76" i="12"/>
  <c r="IU75" i="12"/>
  <c r="HU16" i="12" l="1"/>
  <c r="HV18" i="12"/>
  <c r="HU17" i="12"/>
  <c r="IW76" i="12"/>
  <c r="IW75" i="12" s="1"/>
  <c r="IX76" i="12" s="1"/>
  <c r="IV75" i="12"/>
  <c r="ID47" i="12"/>
  <c r="ID46" i="12"/>
  <c r="IE48" i="12"/>
  <c r="IX75" i="12" l="1"/>
  <c r="IY76" i="12"/>
  <c r="IE46" i="12"/>
  <c r="IE47" i="12"/>
  <c r="IF48" i="12"/>
  <c r="HW18" i="12"/>
  <c r="HV16" i="12"/>
  <c r="HV17" i="12"/>
  <c r="IG48" i="12" l="1"/>
  <c r="IF46" i="12"/>
  <c r="IF47" i="12"/>
  <c r="HW16" i="12"/>
  <c r="HX18" i="12"/>
  <c r="HW17" i="12"/>
  <c r="IY75" i="12"/>
  <c r="IZ76" i="12"/>
  <c r="H66" i="12" l="1"/>
  <c r="N36" i="12"/>
  <c r="H36" i="12"/>
  <c r="R36" i="12" s="1"/>
  <c r="HX16" i="12"/>
  <c r="HY18" i="12"/>
  <c r="HX17" i="12"/>
  <c r="IG46" i="12"/>
  <c r="IG47" i="12"/>
  <c r="IH48" i="12"/>
  <c r="IZ75" i="12"/>
  <c r="JA76" i="12"/>
  <c r="R66" i="12" l="1"/>
  <c r="V66" i="12"/>
  <c r="HY17" i="12"/>
  <c r="HY16" i="12"/>
  <c r="HZ18" i="12"/>
  <c r="JA75" i="12"/>
  <c r="JB76" i="12"/>
  <c r="IH46" i="12"/>
  <c r="II48" i="12"/>
  <c r="IH47" i="12"/>
  <c r="HZ17" i="12" l="1"/>
  <c r="HZ16" i="12"/>
  <c r="IA18" i="12"/>
  <c r="II47" i="12"/>
  <c r="IJ48" i="12"/>
  <c r="II46" i="12"/>
  <c r="JB75" i="12"/>
  <c r="JC76" i="12"/>
  <c r="IK48" i="12" l="1"/>
  <c r="IJ47" i="12"/>
  <c r="IJ46" i="12"/>
  <c r="IA17" i="12"/>
  <c r="IA16" i="12"/>
  <c r="IB18" i="12"/>
  <c r="JC75" i="12"/>
  <c r="JD76" i="12"/>
  <c r="IL48" i="12" l="1"/>
  <c r="IK47" i="12"/>
  <c r="IK46" i="12"/>
  <c r="JD75" i="12"/>
  <c r="JE76" i="12"/>
  <c r="IB16" i="12"/>
  <c r="IB17" i="12"/>
  <c r="IL46" i="12" l="1"/>
  <c r="IM48" i="12"/>
  <c r="IL47" i="12"/>
  <c r="JE75" i="12"/>
  <c r="JF76" i="12"/>
  <c r="IC18" i="12"/>
  <c r="IN48" i="12" l="1"/>
  <c r="IM47" i="12"/>
  <c r="IM46" i="12"/>
  <c r="IC16" i="12"/>
  <c r="IC17" i="12"/>
  <c r="ID18" i="12"/>
  <c r="JF75" i="12"/>
  <c r="JG76" i="12"/>
  <c r="JH76" i="12" l="1"/>
  <c r="JG75" i="12"/>
  <c r="ID17" i="12"/>
  <c r="ID16" i="12"/>
  <c r="IE18" i="12"/>
  <c r="IN47" i="12"/>
  <c r="IO48" i="12"/>
  <c r="IN46" i="12"/>
  <c r="IE17" i="12" l="1"/>
  <c r="IE16" i="12"/>
  <c r="IF18" i="12"/>
  <c r="IO47" i="12"/>
  <c r="IO46" i="12"/>
  <c r="IP48" i="12"/>
  <c r="JI76" i="12"/>
  <c r="JH75" i="12"/>
  <c r="JI75" i="12" l="1"/>
  <c r="JJ76" i="12"/>
  <c r="IF16" i="12"/>
  <c r="IF17" i="12"/>
  <c r="IG18" i="12"/>
  <c r="IP46" i="12"/>
  <c r="IP47" i="12"/>
  <c r="IQ48" i="12"/>
  <c r="IQ46" i="12" l="1"/>
  <c r="IQ47" i="12"/>
  <c r="IR48" i="12" s="1"/>
  <c r="IH18" i="12"/>
  <c r="IG16" i="12"/>
  <c r="IG17" i="12"/>
  <c r="JJ75" i="12"/>
  <c r="JK76" i="12"/>
  <c r="II18" i="12" l="1"/>
  <c r="IH17" i="12"/>
  <c r="IH16" i="12"/>
  <c r="JL76" i="12"/>
  <c r="JL75" i="12" s="1"/>
  <c r="JM76" i="12" s="1"/>
  <c r="JK75" i="12"/>
  <c r="IR46" i="12"/>
  <c r="IR47" i="12"/>
  <c r="IS48" i="12"/>
  <c r="II17" i="12" l="1"/>
  <c r="IJ18" i="12"/>
  <c r="II16" i="12"/>
  <c r="JN76" i="12"/>
  <c r="JM75" i="12"/>
  <c r="IT48" i="12"/>
  <c r="IS47" i="12"/>
  <c r="IS46" i="12"/>
  <c r="JO76" i="12" l="1"/>
  <c r="JN75" i="12"/>
  <c r="IK18" i="12"/>
  <c r="IJ17" i="12"/>
  <c r="IJ16" i="12"/>
  <c r="N37" i="12"/>
  <c r="IU48" i="12"/>
  <c r="IT47" i="12"/>
  <c r="IT46" i="12"/>
  <c r="IU47" i="12" l="1"/>
  <c r="IV48" i="12"/>
  <c r="IU46" i="12"/>
  <c r="IL18" i="12"/>
  <c r="IK17" i="12"/>
  <c r="IK16" i="12"/>
  <c r="JP76" i="12"/>
  <c r="JO75" i="12"/>
  <c r="JQ76" i="12" l="1"/>
  <c r="JP75" i="12"/>
  <c r="IM18" i="12"/>
  <c r="IL17" i="12"/>
  <c r="IL16" i="12"/>
  <c r="IW48" i="12"/>
  <c r="IV47" i="12"/>
  <c r="IV46" i="12"/>
  <c r="IN18" i="12" l="1"/>
  <c r="IM17" i="12"/>
  <c r="IM16" i="12"/>
  <c r="IW47" i="12"/>
  <c r="IX48" i="12"/>
  <c r="IW46" i="12"/>
  <c r="JR76" i="12"/>
  <c r="JQ75" i="12"/>
  <c r="JR75" i="12" l="1"/>
  <c r="JS76" i="12"/>
  <c r="IN16" i="12"/>
  <c r="IO18" i="12"/>
  <c r="IN17" i="12"/>
  <c r="IY48" i="12"/>
  <c r="IX47" i="12"/>
  <c r="IX46" i="12"/>
  <c r="JS75" i="12" l="1"/>
  <c r="JT76" i="12"/>
  <c r="IO16" i="12"/>
  <c r="IO17" i="12"/>
  <c r="IP18" i="12"/>
  <c r="IY46" i="12"/>
  <c r="IZ48" i="12"/>
  <c r="IY47" i="12"/>
  <c r="JA48" i="12" l="1"/>
  <c r="IZ47" i="12"/>
  <c r="IZ46" i="12"/>
  <c r="IQ18" i="12"/>
  <c r="IP17" i="12"/>
  <c r="IP16" i="12"/>
  <c r="JU76" i="12"/>
  <c r="JT75" i="12"/>
  <c r="JV76" i="12" l="1"/>
  <c r="JU75" i="12"/>
  <c r="JB48" i="12"/>
  <c r="JA46" i="12"/>
  <c r="JA47" i="12"/>
  <c r="IQ17" i="12"/>
  <c r="IQ16" i="12"/>
  <c r="JC48" i="12" l="1"/>
  <c r="JB47" i="12"/>
  <c r="JB46" i="12"/>
  <c r="JW76" i="12"/>
  <c r="JV75" i="12"/>
  <c r="IR18" i="12"/>
  <c r="IS18" i="12" l="1"/>
  <c r="IR17" i="12"/>
  <c r="IR16" i="12"/>
  <c r="JC46" i="12"/>
  <c r="JD48" i="12"/>
  <c r="JC47" i="12"/>
  <c r="JW75" i="12"/>
  <c r="JX76" i="12"/>
  <c r="JY76" i="12" l="1"/>
  <c r="JX75" i="12"/>
  <c r="JD46" i="12"/>
  <c r="JE48" i="12"/>
  <c r="JD47" i="12"/>
  <c r="IT18" i="12"/>
  <c r="IS16" i="12"/>
  <c r="IS17" i="12"/>
  <c r="JF48" i="12" l="1"/>
  <c r="JE46" i="12"/>
  <c r="JE47" i="12"/>
  <c r="IT16" i="12"/>
  <c r="IT17" i="12"/>
  <c r="IU18" i="12"/>
  <c r="JY75" i="12"/>
  <c r="JZ76" i="12"/>
  <c r="IU17" i="12" l="1"/>
  <c r="IU16" i="12"/>
  <c r="IV18" i="12"/>
  <c r="JZ75" i="12"/>
  <c r="KA76" i="12"/>
  <c r="KA75" i="12" s="1"/>
  <c r="KB76" i="12" s="1"/>
  <c r="JF46" i="12"/>
  <c r="JF47" i="12"/>
  <c r="JG48" i="12" s="1"/>
  <c r="KC76" i="12" l="1"/>
  <c r="KB75" i="12"/>
  <c r="IV17" i="12"/>
  <c r="IV16" i="12"/>
  <c r="IW18" i="12"/>
  <c r="JH48" i="12"/>
  <c r="JG47" i="12"/>
  <c r="JG46" i="12"/>
  <c r="JH47" i="12" l="1"/>
  <c r="JI48" i="12"/>
  <c r="JH46" i="12"/>
  <c r="IW17" i="12"/>
  <c r="IW16" i="12"/>
  <c r="IX18" i="12"/>
  <c r="O66" i="12"/>
  <c r="KD76" i="12"/>
  <c r="KC75" i="12"/>
  <c r="IX17" i="12" l="1"/>
  <c r="IX16" i="12"/>
  <c r="IY18" i="12"/>
  <c r="KE76" i="12"/>
  <c r="KD75" i="12"/>
  <c r="JJ48" i="12"/>
  <c r="JI47" i="12"/>
  <c r="JI46" i="12"/>
  <c r="JJ47" i="12" l="1"/>
  <c r="JJ46" i="12"/>
  <c r="JK48" i="12"/>
  <c r="KF76" i="12"/>
  <c r="KE75" i="12"/>
  <c r="IY17" i="12"/>
  <c r="IY16" i="12"/>
  <c r="IZ18" i="12"/>
  <c r="IZ16" i="12" l="1"/>
  <c r="IZ17" i="12"/>
  <c r="JA18" i="12"/>
  <c r="KG76" i="12"/>
  <c r="KF75" i="12"/>
  <c r="JL48" i="12"/>
  <c r="JK47" i="12"/>
  <c r="JK46" i="12"/>
  <c r="JM48" i="12" l="1"/>
  <c r="JL47" i="12"/>
  <c r="JL46" i="12"/>
  <c r="KH76" i="12"/>
  <c r="KG75" i="12"/>
  <c r="JB18" i="12"/>
  <c r="JA16" i="12"/>
  <c r="JA17" i="12"/>
  <c r="JC18" i="12" l="1"/>
  <c r="JB16" i="12"/>
  <c r="JB17" i="12"/>
  <c r="KI76" i="12"/>
  <c r="KH75" i="12"/>
  <c r="JM46" i="12"/>
  <c r="JM47" i="12"/>
  <c r="JN48" i="12"/>
  <c r="JN46" i="12" l="1"/>
  <c r="JN47" i="12"/>
  <c r="JO48" i="12"/>
  <c r="KJ76" i="12"/>
  <c r="KI75" i="12"/>
  <c r="JC16" i="12"/>
  <c r="JD18" i="12"/>
  <c r="JC17" i="12"/>
  <c r="KJ75" i="12" l="1"/>
  <c r="KK76" i="12"/>
  <c r="JO46" i="12"/>
  <c r="JO47" i="12"/>
  <c r="JP48" i="12"/>
  <c r="JD16" i="12"/>
  <c r="JE18" i="12"/>
  <c r="JD17" i="12"/>
  <c r="JP46" i="12" l="1"/>
  <c r="JP47" i="12"/>
  <c r="JQ48" i="12"/>
  <c r="KK75" i="12"/>
  <c r="KL76" i="12"/>
  <c r="JE16" i="12"/>
  <c r="JF18" i="12"/>
  <c r="JE17" i="12"/>
  <c r="JF16" i="12" l="1"/>
  <c r="JF17" i="12"/>
  <c r="JQ47" i="12"/>
  <c r="JR48" i="12"/>
  <c r="JQ46" i="12"/>
  <c r="KL75" i="12"/>
  <c r="KM76" i="12"/>
  <c r="KM75" i="12" l="1"/>
  <c r="KN76" i="12"/>
  <c r="JR47" i="12"/>
  <c r="JR46" i="12"/>
  <c r="JS48" i="12"/>
  <c r="JG18" i="12"/>
  <c r="KN75" i="12" l="1"/>
  <c r="KO76" i="12"/>
  <c r="JS47" i="12"/>
  <c r="JS46" i="12"/>
  <c r="JT48" i="12"/>
  <c r="JG17" i="12"/>
  <c r="JG16" i="12"/>
  <c r="JH18" i="12"/>
  <c r="JH16" i="12" l="1"/>
  <c r="JI18" i="12"/>
  <c r="JH17" i="12"/>
  <c r="JU48" i="12"/>
  <c r="JT46" i="12"/>
  <c r="JT47" i="12"/>
  <c r="KO75" i="12"/>
  <c r="KP76" i="12"/>
  <c r="KP75" i="12" s="1"/>
  <c r="KQ76" i="12" s="1"/>
  <c r="KR76" i="12" l="1"/>
  <c r="KQ75" i="12"/>
  <c r="JU47" i="12"/>
  <c r="JV48" i="12" s="1"/>
  <c r="JU46" i="12"/>
  <c r="JI16" i="12"/>
  <c r="JJ18" i="12"/>
  <c r="JI17" i="12"/>
  <c r="JW48" i="12" l="1"/>
  <c r="JV47" i="12"/>
  <c r="JV46" i="12"/>
  <c r="JK18" i="12"/>
  <c r="JJ17" i="12"/>
  <c r="JJ16" i="12"/>
  <c r="KS76" i="12"/>
  <c r="KR75" i="12"/>
  <c r="KS75" i="12" l="1"/>
  <c r="KT76" i="12"/>
  <c r="JK17" i="12"/>
  <c r="JL18" i="12"/>
  <c r="JK16" i="12"/>
  <c r="JW47" i="12"/>
  <c r="JX48" i="12"/>
  <c r="JW46" i="12"/>
  <c r="JM18" i="12" l="1"/>
  <c r="JL17" i="12"/>
  <c r="JL16" i="12"/>
  <c r="JX46" i="12"/>
  <c r="JX47" i="12"/>
  <c r="JY48" i="12"/>
  <c r="KU76" i="12"/>
  <c r="KT75" i="12"/>
  <c r="KV76" i="12" l="1"/>
  <c r="KU75" i="12"/>
  <c r="JZ48" i="12"/>
  <c r="JY47" i="12"/>
  <c r="JY46" i="12"/>
  <c r="JM17" i="12"/>
  <c r="JN18" i="12"/>
  <c r="JM16" i="12"/>
  <c r="JZ46" i="12" l="1"/>
  <c r="KA48" i="12"/>
  <c r="JZ47" i="12"/>
  <c r="JN17" i="12"/>
  <c r="JO18" i="12"/>
  <c r="JN16" i="12"/>
  <c r="KW76" i="12"/>
  <c r="KV75" i="12"/>
  <c r="JP18" i="12" l="1"/>
  <c r="JO16" i="12"/>
  <c r="JO17" i="12"/>
  <c r="KW75" i="12"/>
  <c r="KX76" i="12"/>
  <c r="KB48" i="12"/>
  <c r="KA47" i="12"/>
  <c r="KA46" i="12"/>
  <c r="KB47" i="12" l="1"/>
  <c r="KC48" i="12"/>
  <c r="KB46" i="12"/>
  <c r="KY76" i="12"/>
  <c r="KX75" i="12"/>
  <c r="JQ18" i="12"/>
  <c r="JP17" i="12"/>
  <c r="JP16" i="12"/>
  <c r="KZ76" i="12" l="1"/>
  <c r="KY75" i="12"/>
  <c r="JQ17" i="12"/>
  <c r="JR18" i="12"/>
  <c r="JQ16" i="12"/>
  <c r="KC47" i="12"/>
  <c r="KD48" i="12"/>
  <c r="KC46" i="12"/>
  <c r="KE48" i="12" l="1"/>
  <c r="KD47" i="12"/>
  <c r="KD46" i="12"/>
  <c r="LA76" i="12"/>
  <c r="KZ75" i="12"/>
  <c r="JR17" i="12"/>
  <c r="JS18" i="12"/>
  <c r="JR16" i="12"/>
  <c r="LB76" i="12" l="1"/>
  <c r="LA75" i="12"/>
  <c r="KE47" i="12"/>
  <c r="KF48" i="12"/>
  <c r="KE46" i="12"/>
  <c r="JS17" i="12"/>
  <c r="JT18" i="12"/>
  <c r="JS16" i="12"/>
  <c r="LC76" i="12" l="1"/>
  <c r="LB75" i="12"/>
  <c r="JT17" i="12"/>
  <c r="JU18" i="12"/>
  <c r="JT16" i="12"/>
  <c r="KG48" i="12"/>
  <c r="KF46" i="12"/>
  <c r="KF47" i="12"/>
  <c r="KG47" i="12" l="1"/>
  <c r="KG46" i="12"/>
  <c r="KH48" i="12"/>
  <c r="JU17" i="12"/>
  <c r="JU16" i="12"/>
  <c r="LD76" i="12"/>
  <c r="LC75" i="12"/>
  <c r="LE76" i="12" l="1"/>
  <c r="LE75" i="12" s="1"/>
  <c r="LF76" i="12" s="1"/>
  <c r="LD75" i="12"/>
  <c r="JV18" i="12"/>
  <c r="KI48" i="12"/>
  <c r="KH46" i="12"/>
  <c r="KH47" i="12"/>
  <c r="KI47" i="12" l="1"/>
  <c r="KI46" i="12"/>
  <c r="KJ48" i="12"/>
  <c r="JW18" i="12"/>
  <c r="JV16" i="12"/>
  <c r="JV17" i="12"/>
  <c r="LF75" i="12"/>
  <c r="LG76" i="12"/>
  <c r="JW16" i="12" l="1"/>
  <c r="JX18" i="12"/>
  <c r="JW17" i="12"/>
  <c r="LG75" i="12"/>
  <c r="LH76" i="12"/>
  <c r="KJ47" i="12"/>
  <c r="KK48" i="12" s="1"/>
  <c r="KJ46" i="12"/>
  <c r="LI76" i="12" l="1"/>
  <c r="LH75" i="12"/>
  <c r="KK47" i="12"/>
  <c r="KL48" i="12"/>
  <c r="KK46" i="12"/>
  <c r="JX16" i="12"/>
  <c r="JX17" i="12"/>
  <c r="JY18" i="12"/>
  <c r="JY16" i="12" l="1"/>
  <c r="JY17" i="12"/>
  <c r="JZ18" i="12"/>
  <c r="KM48" i="12"/>
  <c r="KL46" i="12"/>
  <c r="KL47" i="12"/>
  <c r="LJ76" i="12"/>
  <c r="LI75" i="12"/>
  <c r="KM46" i="12" l="1"/>
  <c r="KN48" i="12"/>
  <c r="KM47" i="12"/>
  <c r="JZ16" i="12"/>
  <c r="JZ17" i="12"/>
  <c r="KA18" i="12"/>
  <c r="LK76" i="12"/>
  <c r="LJ75" i="12"/>
  <c r="LL76" i="12" l="1"/>
  <c r="LK75" i="12"/>
  <c r="KA16" i="12"/>
  <c r="KA17" i="12"/>
  <c r="KB18" i="12"/>
  <c r="KO48" i="12"/>
  <c r="KN47" i="12"/>
  <c r="KN46" i="12"/>
  <c r="KP48" i="12" l="1"/>
  <c r="KO46" i="12"/>
  <c r="KO47" i="12"/>
  <c r="KB16" i="12"/>
  <c r="KB17" i="12"/>
  <c r="KC18" i="12"/>
  <c r="LM76" i="12"/>
  <c r="LL75" i="12"/>
  <c r="KC16" i="12" l="1"/>
  <c r="KC17" i="12"/>
  <c r="KD18" i="12"/>
  <c r="LM75" i="12"/>
  <c r="LN76" i="12"/>
  <c r="KP47" i="12"/>
  <c r="KP46" i="12"/>
  <c r="KQ48" i="12"/>
  <c r="LN75" i="12" l="1"/>
  <c r="LO76" i="12"/>
  <c r="KE18" i="12"/>
  <c r="KD16" i="12"/>
  <c r="KD17" i="12"/>
  <c r="KR48" i="12"/>
  <c r="KQ47" i="12"/>
  <c r="KQ46" i="12"/>
  <c r="KF18" i="12" l="1"/>
  <c r="KE16" i="12"/>
  <c r="KE17" i="12"/>
  <c r="LP76" i="12"/>
  <c r="LO75" i="12"/>
  <c r="KR47" i="12"/>
  <c r="KR46" i="12"/>
  <c r="KS48" i="12"/>
  <c r="LQ76" i="12" l="1"/>
  <c r="LP75" i="12"/>
  <c r="KT48" i="12"/>
  <c r="KS46" i="12"/>
  <c r="KS47" i="12"/>
  <c r="KG18" i="12"/>
  <c r="KF16" i="12"/>
  <c r="KF17" i="12"/>
  <c r="KG16" i="12" l="1"/>
  <c r="KG17" i="12"/>
  <c r="KH18" i="12"/>
  <c r="KT46" i="12"/>
  <c r="KU48" i="12"/>
  <c r="KT47" i="12"/>
  <c r="LQ75" i="12"/>
  <c r="LR76" i="12"/>
  <c r="LS76" i="12" l="1"/>
  <c r="LR75" i="12"/>
  <c r="KV48" i="12"/>
  <c r="KU46" i="12"/>
  <c r="KU47" i="12"/>
  <c r="KH17" i="12"/>
  <c r="KI18" i="12"/>
  <c r="KH16" i="12"/>
  <c r="KW48" i="12" l="1"/>
  <c r="KV46" i="12"/>
  <c r="KV47" i="12"/>
  <c r="KI17" i="12"/>
  <c r="KJ18" i="12"/>
  <c r="KI16" i="12"/>
  <c r="LS75" i="12"/>
  <c r="LT76" i="12"/>
  <c r="LT75" i="12" s="1"/>
  <c r="LU76" i="12" s="1"/>
  <c r="LV76" i="12" l="1"/>
  <c r="LU75" i="12"/>
  <c r="KJ17" i="12"/>
  <c r="KJ16" i="12"/>
  <c r="KW47" i="12"/>
  <c r="KX48" i="12"/>
  <c r="KW46" i="12"/>
  <c r="LW76" i="12" l="1"/>
  <c r="LV75" i="12"/>
  <c r="KK18" i="12"/>
  <c r="KX47" i="12"/>
  <c r="KY48" i="12"/>
  <c r="KX46" i="12"/>
  <c r="KL18" i="12" l="1"/>
  <c r="KK17" i="12"/>
  <c r="KK16" i="12"/>
  <c r="KY47" i="12"/>
  <c r="KZ48" i="12" s="1"/>
  <c r="KY46" i="12"/>
  <c r="LX76" i="12"/>
  <c r="LW75" i="12"/>
  <c r="LY76" i="12" l="1"/>
  <c r="LX75" i="12"/>
  <c r="KZ47" i="12"/>
  <c r="KZ46" i="12"/>
  <c r="LA48" i="12"/>
  <c r="KL17" i="12"/>
  <c r="KM18" i="12"/>
  <c r="KL16" i="12"/>
  <c r="LA47" i="12" l="1"/>
  <c r="LA46" i="12"/>
  <c r="LB48" i="12"/>
  <c r="KM17" i="12"/>
  <c r="KN18" i="12"/>
  <c r="KM16" i="12"/>
  <c r="LY75" i="12"/>
  <c r="LZ76" i="12"/>
  <c r="KN17" i="12" l="1"/>
  <c r="KO18" i="12"/>
  <c r="KN16" i="12"/>
  <c r="LZ75" i="12"/>
  <c r="MA76" i="12"/>
  <c r="LC48" i="12"/>
  <c r="LB47" i="12"/>
  <c r="LB46" i="12"/>
  <c r="MA75" i="12" l="1"/>
  <c r="MB76" i="12"/>
  <c r="KP18" i="12"/>
  <c r="KO17" i="12"/>
  <c r="KO16" i="12"/>
  <c r="LD48" i="12"/>
  <c r="LC47" i="12"/>
  <c r="LC46" i="12"/>
  <c r="LD46" i="12" l="1"/>
  <c r="LE48" i="12"/>
  <c r="LD47" i="12"/>
  <c r="KQ18" i="12"/>
  <c r="KP17" i="12"/>
  <c r="KP16" i="12"/>
  <c r="MB75" i="12"/>
  <c r="MC76" i="12"/>
  <c r="MD76" i="12" l="1"/>
  <c r="MC75" i="12"/>
  <c r="KQ17" i="12"/>
  <c r="KQ16" i="12"/>
  <c r="KR18" i="12"/>
  <c r="LE47" i="12"/>
  <c r="LE46" i="12"/>
  <c r="LF48" i="12"/>
  <c r="ME76" i="12" l="1"/>
  <c r="MD75" i="12"/>
  <c r="KR16" i="12"/>
  <c r="KR17" i="12"/>
  <c r="KS18" i="12"/>
  <c r="LF46" i="12"/>
  <c r="LF47" i="12"/>
  <c r="LG48" i="12"/>
  <c r="LG46" i="12" l="1"/>
  <c r="LH48" i="12"/>
  <c r="LG47" i="12"/>
  <c r="KS16" i="12"/>
  <c r="KT18" i="12"/>
  <c r="KS17" i="12"/>
  <c r="MF76" i="12"/>
  <c r="ME75" i="12"/>
  <c r="LI48" i="12" l="1"/>
  <c r="LH47" i="12"/>
  <c r="LH46" i="12"/>
  <c r="KT17" i="12"/>
  <c r="KT16" i="12"/>
  <c r="KU18" i="12"/>
  <c r="MG76" i="12"/>
  <c r="MF75" i="12"/>
  <c r="KU17" i="12" l="1"/>
  <c r="KU16" i="12"/>
  <c r="KV18" i="12"/>
  <c r="MG75" i="12"/>
  <c r="MH76" i="12"/>
  <c r="LI47" i="12"/>
  <c r="LJ48" i="12"/>
  <c r="LI46" i="12"/>
  <c r="LJ47" i="12" l="1"/>
  <c r="LJ46" i="12"/>
  <c r="LK48" i="12"/>
  <c r="KV16" i="12"/>
  <c r="KV17" i="12"/>
  <c r="KW18" i="12"/>
  <c r="MH75" i="12"/>
  <c r="MI76" i="12"/>
  <c r="MI75" i="12" s="1"/>
  <c r="MJ76" i="12" s="1"/>
  <c r="KW16" i="12" l="1"/>
  <c r="KX18" i="12"/>
  <c r="KW17" i="12"/>
  <c r="LL48" i="12"/>
  <c r="LK46" i="12"/>
  <c r="LK47" i="12"/>
  <c r="MK76" i="12"/>
  <c r="MJ75" i="12"/>
  <c r="KY18" i="12" l="1"/>
  <c r="KX16" i="12"/>
  <c r="KX17" i="12"/>
  <c r="LM48" i="12"/>
  <c r="LL47" i="12"/>
  <c r="LL46" i="12"/>
  <c r="MK75" i="12"/>
  <c r="ML76" i="12"/>
  <c r="ML75" i="12" l="1"/>
  <c r="MM76" i="12"/>
  <c r="KY16" i="12"/>
  <c r="KY17" i="12"/>
  <c r="LM46" i="12"/>
  <c r="LM47" i="12"/>
  <c r="LN48" i="12"/>
  <c r="KZ18" i="12" l="1"/>
  <c r="LN46" i="12"/>
  <c r="LN47" i="12"/>
  <c r="LO48" i="12" s="1"/>
  <c r="MM75" i="12"/>
  <c r="MN76" i="12"/>
  <c r="LO46" i="12" l="1"/>
  <c r="LP48" i="12"/>
  <c r="LO47" i="12"/>
  <c r="MO76" i="12"/>
  <c r="MN75" i="12"/>
  <c r="LA18" i="12"/>
  <c r="KZ16" i="12"/>
  <c r="KZ17" i="12"/>
  <c r="LB18" i="12" l="1"/>
  <c r="LA16" i="12"/>
  <c r="LA17" i="12"/>
  <c r="MP76" i="12"/>
  <c r="MO75" i="12"/>
  <c r="LQ48" i="12"/>
  <c r="LP46" i="12"/>
  <c r="LP47" i="12"/>
  <c r="LR48" i="12" l="1"/>
  <c r="LQ47" i="12"/>
  <c r="LQ46" i="12"/>
  <c r="MP75" i="12"/>
  <c r="MQ76" i="12"/>
  <c r="LC18" i="12"/>
  <c r="LB16" i="12"/>
  <c r="LB17" i="12"/>
  <c r="LC16" i="12" l="1"/>
  <c r="LD18" i="12"/>
  <c r="LC17" i="12"/>
  <c r="MR76" i="12"/>
  <c r="MQ75" i="12"/>
  <c r="LS48" i="12"/>
  <c r="LR47" i="12"/>
  <c r="LR46" i="12"/>
  <c r="LT48" i="12" l="1"/>
  <c r="LS47" i="12"/>
  <c r="LS46" i="12"/>
  <c r="MS76" i="12"/>
  <c r="MR75" i="12"/>
  <c r="LD16" i="12"/>
  <c r="LE18" i="12"/>
  <c r="LD17" i="12"/>
  <c r="MT76" i="12" l="1"/>
  <c r="MS75" i="12"/>
  <c r="LE16" i="12"/>
  <c r="LE17" i="12"/>
  <c r="LF18" i="12"/>
  <c r="LT46" i="12"/>
  <c r="LU48" i="12"/>
  <c r="LT47" i="12"/>
  <c r="LU47" i="12" l="1"/>
  <c r="LU46" i="12"/>
  <c r="LV48" i="12"/>
  <c r="LF17" i="12"/>
  <c r="LF16" i="12"/>
  <c r="LG18" i="12"/>
  <c r="MT75" i="12"/>
  <c r="MU76" i="12"/>
  <c r="LV46" i="12" l="1"/>
  <c r="LW48" i="12"/>
  <c r="LV47" i="12"/>
  <c r="LG17" i="12"/>
  <c r="LH18" i="12"/>
  <c r="LG16" i="12"/>
  <c r="MU75" i="12"/>
  <c r="MV76" i="12"/>
  <c r="MV75" i="12" l="1"/>
  <c r="MW76" i="12"/>
  <c r="LH17" i="12"/>
  <c r="LH16" i="12"/>
  <c r="LI18" i="12"/>
  <c r="LX48" i="12"/>
  <c r="LW46" i="12"/>
  <c r="LW47" i="12"/>
  <c r="LY48" i="12" l="1"/>
  <c r="LX46" i="12"/>
  <c r="LX47" i="12"/>
  <c r="LJ18" i="12"/>
  <c r="LI17" i="12"/>
  <c r="LI16" i="12"/>
  <c r="MX76" i="12"/>
  <c r="MX75" i="12" s="1"/>
  <c r="MY76" i="12" s="1"/>
  <c r="MW75" i="12"/>
  <c r="MY75" i="12" l="1"/>
  <c r="MZ76" i="12"/>
  <c r="LK18" i="12"/>
  <c r="LJ17" i="12"/>
  <c r="LJ16" i="12"/>
  <c r="LY47" i="12"/>
  <c r="LZ48" i="12"/>
  <c r="LY46" i="12"/>
  <c r="LZ47" i="12" l="1"/>
  <c r="MA48" i="12"/>
  <c r="LZ46" i="12"/>
  <c r="LK17" i="12"/>
  <c r="LL18" i="12"/>
  <c r="LK16" i="12"/>
  <c r="MZ75" i="12"/>
  <c r="NA76" i="12"/>
  <c r="LL17" i="12" l="1"/>
  <c r="LM18" i="12"/>
  <c r="LL16" i="12"/>
  <c r="MA46" i="12"/>
  <c r="MA47" i="12"/>
  <c r="MB48" i="12"/>
  <c r="NB76" i="12"/>
  <c r="NA75" i="12"/>
  <c r="LM17" i="12" l="1"/>
  <c r="LM16" i="12"/>
  <c r="LN18" i="12"/>
  <c r="MC48" i="12"/>
  <c r="MB47" i="12"/>
  <c r="MB46" i="12"/>
  <c r="NC76" i="12"/>
  <c r="NB75" i="12"/>
  <c r="LN16" i="12" l="1"/>
  <c r="LN17" i="12"/>
  <c r="NC75" i="12"/>
  <c r="ND76" i="12"/>
  <c r="MC46" i="12"/>
  <c r="MC47" i="12"/>
  <c r="MD48" i="12" s="1"/>
  <c r="NE76" i="12" l="1"/>
  <c r="ND75" i="12"/>
  <c r="LO18" i="12"/>
  <c r="MD46" i="12"/>
  <c r="MD47" i="12"/>
  <c r="ME48" i="12"/>
  <c r="LO16" i="12" l="1"/>
  <c r="LO17" i="12"/>
  <c r="LP18" i="12"/>
  <c r="ME46" i="12"/>
  <c r="MF48" i="12"/>
  <c r="ME47" i="12"/>
  <c r="NE75" i="12"/>
  <c r="NF76" i="12"/>
  <c r="LP16" i="12" l="1"/>
  <c r="LP17" i="12"/>
  <c r="LQ18" i="12"/>
  <c r="NG76" i="12"/>
  <c r="NF75" i="12"/>
  <c r="MF47" i="12"/>
  <c r="MG48" i="12"/>
  <c r="MF46" i="12"/>
  <c r="MG47" i="12" l="1"/>
  <c r="MH48" i="12"/>
  <c r="MG46" i="12"/>
  <c r="NH76" i="12"/>
  <c r="NG75" i="12"/>
  <c r="LQ16" i="12"/>
  <c r="LQ17" i="12"/>
  <c r="LR18" i="12"/>
  <c r="LS18" i="12" l="1"/>
  <c r="LR17" i="12"/>
  <c r="LR16" i="12"/>
  <c r="MH46" i="12"/>
  <c r="MH47" i="12"/>
  <c r="MI48" i="12"/>
  <c r="NI76" i="12"/>
  <c r="NH75" i="12"/>
  <c r="NJ76" i="12" l="1"/>
  <c r="NI75" i="12"/>
  <c r="MJ48" i="12"/>
  <c r="MI47" i="12"/>
  <c r="MI46" i="12"/>
  <c r="LS17" i="12"/>
  <c r="LS16" i="12"/>
  <c r="LT18" i="12"/>
  <c r="LT17" i="12" l="1"/>
  <c r="LT16" i="12"/>
  <c r="LU18" i="12"/>
  <c r="MJ47" i="12"/>
  <c r="MJ46" i="12"/>
  <c r="MK48" i="12"/>
  <c r="NJ75" i="12"/>
  <c r="NK76" i="12"/>
  <c r="ML48" i="12" l="1"/>
  <c r="MK47" i="12"/>
  <c r="MK46" i="12"/>
  <c r="NK75" i="12"/>
  <c r="NL76" i="12"/>
  <c r="LU17" i="12"/>
  <c r="LU16" i="12"/>
  <c r="LV18" i="12"/>
  <c r="MM48" i="12" l="1"/>
  <c r="ML47" i="12"/>
  <c r="ML46" i="12"/>
  <c r="LW18" i="12"/>
  <c r="LV17" i="12"/>
  <c r="LV16" i="12"/>
  <c r="NM76" i="12"/>
  <c r="NM75" i="12" s="1"/>
  <c r="NN76" i="12" s="1"/>
  <c r="NL75" i="12"/>
  <c r="MN48" i="12" l="1"/>
  <c r="MM47" i="12"/>
  <c r="MM46" i="12"/>
  <c r="NO76" i="12"/>
  <c r="NN75" i="12"/>
  <c r="LX18" i="12"/>
  <c r="LW17" i="12"/>
  <c r="LW16" i="12"/>
  <c r="NO75" i="12" l="1"/>
  <c r="NP76" i="12"/>
  <c r="LY18" i="12"/>
  <c r="LX16" i="12"/>
  <c r="LX17" i="12"/>
  <c r="MO48" i="12"/>
  <c r="MN47" i="12"/>
  <c r="MN46" i="12"/>
  <c r="NP75" i="12" l="1"/>
  <c r="NQ76" i="12"/>
  <c r="MP48" i="12"/>
  <c r="MO46" i="12"/>
  <c r="MO47" i="12"/>
  <c r="LY16" i="12"/>
  <c r="LY17" i="12"/>
  <c r="LZ18" i="12"/>
  <c r="MP47" i="12" l="1"/>
  <c r="MQ48" i="12"/>
  <c r="MP46" i="12"/>
  <c r="LZ17" i="12"/>
  <c r="LZ16" i="12"/>
  <c r="MA18" i="12"/>
  <c r="NR76" i="12"/>
  <c r="NQ75" i="12"/>
  <c r="MQ46" i="12" l="1"/>
  <c r="MQ47" i="12"/>
  <c r="MR48" i="12"/>
  <c r="NR75" i="12"/>
  <c r="NS76" i="12"/>
  <c r="MA17" i="12"/>
  <c r="MA16" i="12"/>
  <c r="MB18" i="12"/>
  <c r="MR46" i="12" l="1"/>
  <c r="MR47" i="12"/>
  <c r="MS48" i="12" s="1"/>
  <c r="NT76" i="12"/>
  <c r="NS75" i="12"/>
  <c r="MB16" i="12"/>
  <c r="MB17" i="12"/>
  <c r="MC18" i="12"/>
  <c r="MC16" i="12" l="1"/>
  <c r="MC17" i="12"/>
  <c r="NT75" i="12"/>
  <c r="NU76" i="12"/>
  <c r="MS47" i="12"/>
  <c r="MS46" i="12"/>
  <c r="MT48" i="12"/>
  <c r="MT46" i="12" l="1"/>
  <c r="MU48" i="12"/>
  <c r="MT47" i="12"/>
  <c r="NV76" i="12"/>
  <c r="NU75" i="12"/>
  <c r="MD18" i="12"/>
  <c r="ME18" i="12" l="1"/>
  <c r="MD16" i="12"/>
  <c r="MD17" i="12"/>
  <c r="NW76" i="12"/>
  <c r="NV75" i="12"/>
  <c r="MU46" i="12"/>
  <c r="MV48" i="12"/>
  <c r="MU47" i="12"/>
  <c r="NW75" i="12" l="1"/>
  <c r="NX76" i="12"/>
  <c r="MW48" i="12"/>
  <c r="MV47" i="12"/>
  <c r="MV46" i="12"/>
  <c r="ME16" i="12"/>
  <c r="ME17" i="12"/>
  <c r="MF18" i="12"/>
  <c r="MF17" i="12" l="1"/>
  <c r="MG18" i="12"/>
  <c r="MF16" i="12"/>
  <c r="MX48" i="12"/>
  <c r="MW47" i="12"/>
  <c r="MW46" i="12"/>
  <c r="NY76" i="12"/>
  <c r="NX75" i="12"/>
  <c r="MX46" i="12" l="1"/>
  <c r="MY48" i="12"/>
  <c r="MX47" i="12"/>
  <c r="MG17" i="12"/>
  <c r="MH18" i="12"/>
  <c r="MG16" i="12"/>
  <c r="NY75" i="12"/>
  <c r="NZ76" i="12"/>
  <c r="MH17" i="12" l="1"/>
  <c r="MH16" i="12"/>
  <c r="MI18" i="12"/>
  <c r="MZ48" i="12"/>
  <c r="MY47" i="12"/>
  <c r="MY46" i="12"/>
  <c r="NZ75" i="12"/>
  <c r="OA76" i="12"/>
  <c r="OB76" i="12" l="1"/>
  <c r="OB75" i="12" s="1"/>
  <c r="OC76" i="12" s="1"/>
  <c r="OA75" i="12"/>
  <c r="MZ46" i="12"/>
  <c r="MZ47" i="12"/>
  <c r="NA48" i="12"/>
  <c r="MI17" i="12"/>
  <c r="MI16" i="12"/>
  <c r="MJ18" i="12"/>
  <c r="NA46" i="12" l="1"/>
  <c r="NB48" i="12"/>
  <c r="NA47" i="12"/>
  <c r="OC75" i="12"/>
  <c r="OD76" i="12"/>
  <c r="MJ16" i="12"/>
  <c r="MJ17" i="12"/>
  <c r="MK18" i="12"/>
  <c r="MK16" i="12" l="1"/>
  <c r="ML18" i="12"/>
  <c r="MK17" i="12"/>
  <c r="NB46" i="12"/>
  <c r="NB47" i="12"/>
  <c r="NC48" i="12"/>
  <c r="OD75" i="12"/>
  <c r="OE76" i="12"/>
  <c r="ML16" i="12" l="1"/>
  <c r="MM18" i="12"/>
  <c r="ML17" i="12"/>
  <c r="OE75" i="12"/>
  <c r="OF76" i="12"/>
  <c r="NC46" i="12"/>
  <c r="NC47" i="12"/>
  <c r="ND48" i="12"/>
  <c r="OG76" i="12" l="1"/>
  <c r="OF75" i="12"/>
  <c r="ND47" i="12"/>
  <c r="NE48" i="12"/>
  <c r="ND46" i="12"/>
  <c r="MM16" i="12"/>
  <c r="MM17" i="12"/>
  <c r="MN18" i="12"/>
  <c r="NE46" i="12" l="1"/>
  <c r="NE47" i="12"/>
  <c r="NF48" i="12"/>
  <c r="MN17" i="12"/>
  <c r="MO18" i="12"/>
  <c r="MN16" i="12"/>
  <c r="OH76" i="12"/>
  <c r="OG75" i="12"/>
  <c r="OI76" i="12" l="1"/>
  <c r="OH75" i="12"/>
  <c r="MO17" i="12"/>
  <c r="MP18" i="12"/>
  <c r="MO16" i="12"/>
  <c r="NG48" i="12"/>
  <c r="NF47" i="12"/>
  <c r="NF46" i="12"/>
  <c r="MP17" i="12" l="1"/>
  <c r="MQ18" i="12"/>
  <c r="MP16" i="12"/>
  <c r="NG47" i="12"/>
  <c r="NH48" i="12" s="1"/>
  <c r="NG46" i="12"/>
  <c r="OJ76" i="12"/>
  <c r="OI75" i="12"/>
  <c r="NI48" i="12" l="1"/>
  <c r="NH47" i="12"/>
  <c r="NH46" i="12"/>
  <c r="MR18" i="12"/>
  <c r="MQ16" i="12"/>
  <c r="MQ17" i="12"/>
  <c r="OJ75" i="12"/>
  <c r="OK76" i="12"/>
  <c r="MR16" i="12" l="1"/>
  <c r="MR17" i="12"/>
  <c r="OK75" i="12"/>
  <c r="OL76" i="12"/>
  <c r="NJ48" i="12"/>
  <c r="NI46" i="12"/>
  <c r="NI47" i="12"/>
  <c r="NJ46" i="12" l="1"/>
  <c r="NJ47" i="12"/>
  <c r="NK48" i="12"/>
  <c r="OM76" i="12"/>
  <c r="OL75" i="12"/>
  <c r="MS18" i="12"/>
  <c r="MT18" i="12" l="1"/>
  <c r="MS16" i="12"/>
  <c r="MS17" i="12"/>
  <c r="ON76" i="12"/>
  <c r="OM75" i="12"/>
  <c r="NK47" i="12"/>
  <c r="NL48" i="12"/>
  <c r="NK46" i="12"/>
  <c r="ON75" i="12" l="1"/>
  <c r="OO76" i="12"/>
  <c r="NM48" i="12"/>
  <c r="NL46" i="12"/>
  <c r="NL47" i="12"/>
  <c r="MT17" i="12"/>
  <c r="MU18" i="12"/>
  <c r="MT16" i="12"/>
  <c r="MU17" i="12" l="1"/>
  <c r="MU16" i="12"/>
  <c r="MV18" i="12"/>
  <c r="NM47" i="12"/>
  <c r="NN48" i="12"/>
  <c r="NM46" i="12"/>
  <c r="OO75" i="12"/>
  <c r="OP76" i="12"/>
  <c r="OQ76" i="12" l="1"/>
  <c r="OQ75" i="12" s="1"/>
  <c r="OR76" i="12" s="1"/>
  <c r="OP75" i="12"/>
  <c r="NO48" i="12"/>
  <c r="NN47" i="12"/>
  <c r="NN46" i="12"/>
  <c r="MW18" i="12"/>
  <c r="MV17" i="12"/>
  <c r="MV16" i="12"/>
  <c r="NP48" i="12" l="1"/>
  <c r="NO47" i="12"/>
  <c r="NO46" i="12"/>
  <c r="MX18" i="12"/>
  <c r="MW16" i="12"/>
  <c r="MW17" i="12"/>
  <c r="OS76" i="12"/>
  <c r="OR75" i="12"/>
  <c r="OT76" i="12" l="1"/>
  <c r="OS75" i="12"/>
  <c r="MY18" i="12"/>
  <c r="MX16" i="12"/>
  <c r="MX17" i="12"/>
  <c r="NQ48" i="12"/>
  <c r="NP47" i="12"/>
  <c r="NP46" i="12"/>
  <c r="MY16" i="12" l="1"/>
  <c r="MZ18" i="12"/>
  <c r="MY17" i="12"/>
  <c r="OU76" i="12"/>
  <c r="OT75" i="12"/>
  <c r="NQ47" i="12"/>
  <c r="NQ46" i="12"/>
  <c r="NR48" i="12"/>
  <c r="NR46" i="12" l="1"/>
  <c r="NS48" i="12"/>
  <c r="NR47" i="12"/>
  <c r="MZ16" i="12"/>
  <c r="NA18" i="12"/>
  <c r="MZ17" i="12"/>
  <c r="OV76" i="12"/>
  <c r="OU75" i="12"/>
  <c r="NS46" i="12" l="1"/>
  <c r="NT48" i="12"/>
  <c r="NS47" i="12"/>
  <c r="OW76" i="12"/>
  <c r="OV75" i="12"/>
  <c r="NA16" i="12"/>
  <c r="NB18" i="12"/>
  <c r="NA17" i="12"/>
  <c r="NB16" i="12" l="1"/>
  <c r="NC18" i="12"/>
  <c r="NB17" i="12"/>
  <c r="OX76" i="12"/>
  <c r="OW75" i="12"/>
  <c r="NT46" i="12"/>
  <c r="NT47" i="12"/>
  <c r="NU48" i="12"/>
  <c r="OY76" i="12" l="1"/>
  <c r="OX75" i="12"/>
  <c r="NC17" i="12"/>
  <c r="NC16" i="12"/>
  <c r="ND18" i="12"/>
  <c r="NU46" i="12"/>
  <c r="NV48" i="12"/>
  <c r="NU47" i="12"/>
  <c r="ND16" i="12" l="1"/>
  <c r="ND17" i="12"/>
  <c r="NE18" i="12"/>
  <c r="NV46" i="12"/>
  <c r="NV47" i="12"/>
  <c r="NW48" i="12" s="1"/>
  <c r="OY75" i="12"/>
  <c r="OZ76" i="12"/>
  <c r="NW46" i="12" l="1"/>
  <c r="NX48" i="12"/>
  <c r="NW47" i="12"/>
  <c r="OZ75" i="12"/>
  <c r="PA76" i="12"/>
  <c r="NE16" i="12"/>
  <c r="NE17" i="12"/>
  <c r="NF18" i="12"/>
  <c r="NF16" i="12" l="1"/>
  <c r="NF17" i="12"/>
  <c r="NG18" i="12"/>
  <c r="PA75" i="12"/>
  <c r="PB76" i="12"/>
  <c r="NX47" i="12"/>
  <c r="NX46" i="12"/>
  <c r="NY48" i="12"/>
  <c r="NY46" i="12" l="1"/>
  <c r="NZ48" i="12"/>
  <c r="NY47" i="12"/>
  <c r="PC76" i="12"/>
  <c r="PB75" i="12"/>
  <c r="NG16" i="12"/>
  <c r="NG17" i="12"/>
  <c r="NH18" i="12" l="1"/>
  <c r="PD76" i="12"/>
  <c r="PC75" i="12"/>
  <c r="NZ46" i="12"/>
  <c r="OA48" i="12"/>
  <c r="NZ47" i="12"/>
  <c r="OB48" i="12" l="1"/>
  <c r="OA46" i="12"/>
  <c r="OA47" i="12"/>
  <c r="PE76" i="12"/>
  <c r="PD75" i="12"/>
  <c r="NH16" i="12"/>
  <c r="NH17" i="12"/>
  <c r="NI18" i="12"/>
  <c r="NI16" i="12" l="1"/>
  <c r="NI17" i="12"/>
  <c r="NJ18" i="12"/>
  <c r="PE75" i="12"/>
  <c r="PF76" i="12"/>
  <c r="PF75" i="12" s="1"/>
  <c r="PG76" i="12" s="1"/>
  <c r="OC48" i="12"/>
  <c r="OB47" i="12"/>
  <c r="OB46" i="12"/>
  <c r="PH76" i="12" l="1"/>
  <c r="PG75" i="12"/>
  <c r="NK18" i="12"/>
  <c r="NJ17" i="12"/>
  <c r="NJ16" i="12"/>
  <c r="OD48" i="12"/>
  <c r="OC46" i="12"/>
  <c r="OC47" i="12"/>
  <c r="NL18" i="12" l="1"/>
  <c r="NK17" i="12"/>
  <c r="NK16" i="12"/>
  <c r="OD47" i="12"/>
  <c r="OE48" i="12"/>
  <c r="OD46" i="12"/>
  <c r="PH75" i="12"/>
  <c r="PI76" i="12"/>
  <c r="OF48" i="12" l="1"/>
  <c r="OE47" i="12"/>
  <c r="OE46" i="12"/>
  <c r="PI75" i="12"/>
  <c r="PJ76" i="12"/>
  <c r="NL17" i="12"/>
  <c r="NM18" i="12"/>
  <c r="NL16" i="12"/>
  <c r="NM17" i="12" l="1"/>
  <c r="NN18" i="12"/>
  <c r="NM16" i="12"/>
  <c r="PK76" i="12"/>
  <c r="PJ75" i="12"/>
  <c r="OF47" i="12"/>
  <c r="OG48" i="12"/>
  <c r="OF46" i="12"/>
  <c r="OG47" i="12" l="1"/>
  <c r="OH48" i="12"/>
  <c r="OG46" i="12"/>
  <c r="PL76" i="12"/>
  <c r="PK75" i="12"/>
  <c r="NN17" i="12"/>
  <c r="NO18" i="12"/>
  <c r="NN16" i="12"/>
  <c r="NO17" i="12" l="1"/>
  <c r="NP18" i="12"/>
  <c r="NO16" i="12"/>
  <c r="OI48" i="12"/>
  <c r="OH46" i="12"/>
  <c r="OH47" i="12"/>
  <c r="PM76" i="12"/>
  <c r="PL75" i="12"/>
  <c r="OJ48" i="12" l="1"/>
  <c r="OI46" i="12"/>
  <c r="OI47" i="12"/>
  <c r="PM75" i="12"/>
  <c r="PN76" i="12"/>
  <c r="NQ18" i="12"/>
  <c r="NP17" i="12"/>
  <c r="NP16" i="12"/>
  <c r="NR18" i="12" l="1"/>
  <c r="NQ17" i="12"/>
  <c r="NQ16" i="12"/>
  <c r="PO76" i="12"/>
  <c r="PN75" i="12"/>
  <c r="OK48" i="12"/>
  <c r="OJ47" i="12"/>
  <c r="OJ46" i="12"/>
  <c r="OK47" i="12" l="1"/>
  <c r="OL48" i="12" s="1"/>
  <c r="OK46" i="12"/>
  <c r="PO75" i="12"/>
  <c r="PP76" i="12"/>
  <c r="NS18" i="12"/>
  <c r="NR17" i="12"/>
  <c r="NR16" i="12"/>
  <c r="PP75" i="12" l="1"/>
  <c r="PQ76" i="12"/>
  <c r="OM48" i="12"/>
  <c r="OL47" i="12"/>
  <c r="OL46" i="12"/>
  <c r="NT18" i="12"/>
  <c r="NS17" i="12"/>
  <c r="NS16" i="12"/>
  <c r="NU18" i="12" l="1"/>
  <c r="NT17" i="12"/>
  <c r="NT16" i="12"/>
  <c r="PR76" i="12"/>
  <c r="PQ75" i="12"/>
  <c r="ON48" i="12"/>
  <c r="OM47" i="12"/>
  <c r="OM46" i="12"/>
  <c r="PS76" i="12" l="1"/>
  <c r="PR75" i="12"/>
  <c r="ON47" i="12"/>
  <c r="OO48" i="12"/>
  <c r="ON46" i="12"/>
  <c r="NV18" i="12"/>
  <c r="NU16" i="12"/>
  <c r="NU17" i="12"/>
  <c r="NV16" i="12" l="1"/>
  <c r="NV17" i="12"/>
  <c r="PS75" i="12"/>
  <c r="PT76" i="12"/>
  <c r="OO47" i="12"/>
  <c r="OP48" i="12"/>
  <c r="OO46" i="12"/>
  <c r="PU76" i="12" l="1"/>
  <c r="PU75" i="12" s="1"/>
  <c r="PV76" i="12" s="1"/>
  <c r="PT75" i="12"/>
  <c r="NW18" i="12"/>
  <c r="OP46" i="12"/>
  <c r="OP47" i="12"/>
  <c r="OQ48" i="12"/>
  <c r="PV75" i="12" l="1"/>
  <c r="PW76" i="12"/>
  <c r="OQ46" i="12"/>
  <c r="OR48" i="12"/>
  <c r="OQ47" i="12"/>
  <c r="NW16" i="12"/>
  <c r="NW17" i="12"/>
  <c r="NX18" i="12"/>
  <c r="OS48" i="12" l="1"/>
  <c r="OR47" i="12"/>
  <c r="OR46" i="12"/>
  <c r="PW75" i="12"/>
  <c r="PX76" i="12"/>
  <c r="NX16" i="12"/>
  <c r="NX17" i="12"/>
  <c r="NY18" i="12"/>
  <c r="NY16" i="12" l="1"/>
  <c r="NY17" i="12"/>
  <c r="NZ18" i="12"/>
  <c r="PX75" i="12"/>
  <c r="PY76" i="12"/>
  <c r="OS47" i="12"/>
  <c r="OT48" i="12"/>
  <c r="OS46" i="12"/>
  <c r="PZ76" i="12" l="1"/>
  <c r="PY75" i="12"/>
  <c r="NZ17" i="12"/>
  <c r="NZ16" i="12"/>
  <c r="OA18" i="12"/>
  <c r="OT47" i="12"/>
  <c r="OT46" i="12"/>
  <c r="OU48" i="12"/>
  <c r="QA76" i="12" l="1"/>
  <c r="PZ75" i="12"/>
  <c r="OU46" i="12"/>
  <c r="OU47" i="12"/>
  <c r="OV48" i="12"/>
  <c r="OA17" i="12"/>
  <c r="OA16" i="12"/>
  <c r="OB18" i="12"/>
  <c r="OW48" i="12" l="1"/>
  <c r="OV46" i="12"/>
  <c r="OV47" i="12"/>
  <c r="OB16" i="12"/>
  <c r="OB17" i="12"/>
  <c r="OC18" i="12"/>
  <c r="QB76" i="12"/>
  <c r="QA75" i="12"/>
  <c r="QC76" i="12" l="1"/>
  <c r="QB75" i="12"/>
  <c r="OX48" i="12"/>
  <c r="OW46" i="12"/>
  <c r="OW47" i="12"/>
  <c r="OC16" i="12"/>
  <c r="OD18" i="12"/>
  <c r="OC17" i="12"/>
  <c r="OD16" i="12" l="1"/>
  <c r="OE18" i="12"/>
  <c r="OD17" i="12"/>
  <c r="OX47" i="12"/>
  <c r="OX46" i="12"/>
  <c r="OY48" i="12"/>
  <c r="QC75" i="12"/>
  <c r="QD76" i="12"/>
  <c r="OE16" i="12" l="1"/>
  <c r="OF18" i="12"/>
  <c r="OE17" i="12"/>
  <c r="OY46" i="12"/>
  <c r="OY47" i="12"/>
  <c r="OZ48" i="12"/>
  <c r="QD75" i="12"/>
  <c r="QE76" i="12"/>
  <c r="OZ47" i="12" l="1"/>
  <c r="PA48" i="12" s="1"/>
  <c r="OZ46" i="12"/>
  <c r="QE75" i="12"/>
  <c r="QF76" i="12"/>
  <c r="OF16" i="12"/>
  <c r="OG18" i="12"/>
  <c r="OF17" i="12"/>
  <c r="OG16" i="12" l="1"/>
  <c r="OG17" i="12"/>
  <c r="OH18" i="12"/>
  <c r="QG76" i="12"/>
  <c r="QF75" i="12"/>
  <c r="PA47" i="12"/>
  <c r="PA46" i="12"/>
  <c r="PB48" i="12"/>
  <c r="PB47" i="12" l="1"/>
  <c r="PC48" i="12"/>
  <c r="PB46" i="12"/>
  <c r="OH17" i="12"/>
  <c r="OH16" i="12"/>
  <c r="OI18" i="12"/>
  <c r="QG75" i="12"/>
  <c r="QH76" i="12"/>
  <c r="QH75" i="12" l="1"/>
  <c r="QI76" i="12"/>
  <c r="OI17" i="12"/>
  <c r="OJ18" i="12"/>
  <c r="OI16" i="12"/>
  <c r="PC46" i="12"/>
  <c r="PD48" i="12"/>
  <c r="PC47" i="12"/>
  <c r="OK18" i="12" l="1"/>
  <c r="OJ17" i="12"/>
  <c r="OJ16" i="12"/>
  <c r="PE48" i="12"/>
  <c r="PD47" i="12"/>
  <c r="PD46" i="12"/>
  <c r="QI75" i="12"/>
  <c r="QJ76" i="12"/>
  <c r="QJ75" i="12" s="1"/>
  <c r="QK76" i="12" s="1"/>
  <c r="QK75" i="12" l="1"/>
  <c r="QL76" i="12"/>
  <c r="PE47" i="12"/>
  <c r="PE46" i="12"/>
  <c r="PF48" i="12"/>
  <c r="OK17" i="12"/>
  <c r="OK16" i="12"/>
  <c r="PF46" i="12" l="1"/>
  <c r="PF47" i="12"/>
  <c r="PG48" i="12"/>
  <c r="QL75" i="12"/>
  <c r="QM76" i="12"/>
  <c r="OL18" i="12"/>
  <c r="PH48" i="12" l="1"/>
  <c r="PG46" i="12"/>
  <c r="PG47" i="12"/>
  <c r="OM18" i="12"/>
  <c r="OL17" i="12"/>
  <c r="OL16" i="12"/>
  <c r="QM75" i="12"/>
  <c r="QN76" i="12"/>
  <c r="QN75" i="12" l="1"/>
  <c r="QO76" i="12"/>
  <c r="ON18" i="12"/>
  <c r="OM17" i="12"/>
  <c r="OM16" i="12"/>
  <c r="PI48" i="12"/>
  <c r="PH47" i="12"/>
  <c r="PH46" i="12"/>
  <c r="PJ48" i="12" l="1"/>
  <c r="PI47" i="12"/>
  <c r="PI46" i="12"/>
  <c r="OO18" i="12"/>
  <c r="ON17" i="12"/>
  <c r="ON16" i="12"/>
  <c r="QP76" i="12"/>
  <c r="QO75" i="12"/>
  <c r="OO17" i="12" l="1"/>
  <c r="OP18" i="12"/>
  <c r="OO16" i="12"/>
  <c r="QP75" i="12"/>
  <c r="QQ76" i="12"/>
  <c r="PJ46" i="12"/>
  <c r="PK48" i="12"/>
  <c r="PJ47" i="12"/>
  <c r="QQ75" i="12" l="1"/>
  <c r="QR76" i="12"/>
  <c r="PL48" i="12"/>
  <c r="PK47" i="12"/>
  <c r="PK46" i="12"/>
  <c r="OP17" i="12"/>
  <c r="OQ18" i="12"/>
  <c r="OP16" i="12"/>
  <c r="OR18" i="12" l="1"/>
  <c r="OQ16" i="12"/>
  <c r="OQ17" i="12"/>
  <c r="PL46" i="12"/>
  <c r="PM48" i="12"/>
  <c r="PL47" i="12"/>
  <c r="QR75" i="12"/>
  <c r="QS76" i="12"/>
  <c r="QT76" i="12" l="1"/>
  <c r="QS75" i="12"/>
  <c r="PN48" i="12"/>
  <c r="PM46" i="12"/>
  <c r="PM47" i="12"/>
  <c r="OR16" i="12"/>
  <c r="OS18" i="12"/>
  <c r="OR17" i="12"/>
  <c r="OS16" i="12" l="1"/>
  <c r="OT18" i="12"/>
  <c r="OS17" i="12"/>
  <c r="PO48" i="12"/>
  <c r="PN46" i="12"/>
  <c r="PN47" i="12"/>
  <c r="QU76" i="12"/>
  <c r="QT75" i="12"/>
  <c r="QV76" i="12" l="1"/>
  <c r="QU75" i="12"/>
  <c r="OU18" i="12"/>
  <c r="OT16" i="12"/>
  <c r="OT17" i="12"/>
  <c r="PO47" i="12"/>
  <c r="PP48" i="12" s="1"/>
  <c r="PO46" i="12"/>
  <c r="OU17" i="12" l="1"/>
  <c r="OV18" i="12"/>
  <c r="OU16" i="12"/>
  <c r="PP46" i="12"/>
  <c r="PP47" i="12"/>
  <c r="PQ48" i="12"/>
  <c r="QW76" i="12"/>
  <c r="QV75" i="12"/>
  <c r="PR48" i="12" l="1"/>
  <c r="PQ47" i="12"/>
  <c r="PQ46" i="12"/>
  <c r="OV17" i="12"/>
  <c r="OW18" i="12"/>
  <c r="OV16" i="12"/>
  <c r="QX76" i="12"/>
  <c r="QW75" i="12"/>
  <c r="QY76" i="12" l="1"/>
  <c r="QY75" i="12" s="1"/>
  <c r="QZ76" i="12" s="1"/>
  <c r="QX75" i="12"/>
  <c r="OW17" i="12"/>
  <c r="OW16" i="12"/>
  <c r="OX18" i="12"/>
  <c r="PS48" i="12"/>
  <c r="PR46" i="12"/>
  <c r="PR47" i="12"/>
  <c r="OX16" i="12" l="1"/>
  <c r="OX17" i="12"/>
  <c r="OY18" i="12"/>
  <c r="PT48" i="12"/>
  <c r="PS47" i="12"/>
  <c r="PS46" i="12"/>
  <c r="RA76" i="12"/>
  <c r="QZ75" i="12"/>
  <c r="RB76" i="12" l="1"/>
  <c r="RA75" i="12"/>
  <c r="PT47" i="12"/>
  <c r="PT46" i="12"/>
  <c r="PU48" i="12"/>
  <c r="OY16" i="12"/>
  <c r="OY17" i="12"/>
  <c r="OZ18" i="12"/>
  <c r="OZ16" i="12" l="1"/>
  <c r="OZ17" i="12"/>
  <c r="PU47" i="12"/>
  <c r="PU46" i="12"/>
  <c r="PV48" i="12"/>
  <c r="RC76" i="12"/>
  <c r="RB75" i="12"/>
  <c r="RD76" i="12" l="1"/>
  <c r="RC75" i="12"/>
  <c r="PW48" i="12"/>
  <c r="PV47" i="12"/>
  <c r="PV46" i="12"/>
  <c r="PA18" i="12"/>
  <c r="PA16" i="12" l="1"/>
  <c r="PA17" i="12"/>
  <c r="PB18" i="12"/>
  <c r="PW47" i="12"/>
  <c r="PX48" i="12"/>
  <c r="PW46" i="12"/>
  <c r="RD75" i="12"/>
  <c r="RE76" i="12"/>
  <c r="PY48" i="12" l="1"/>
  <c r="PX47" i="12"/>
  <c r="PX46" i="12"/>
  <c r="PB17" i="12"/>
  <c r="PB16" i="12"/>
  <c r="PC18" i="12"/>
  <c r="RE75" i="12"/>
  <c r="RF76" i="12"/>
  <c r="RF75" i="12" l="1"/>
  <c r="RG76" i="12"/>
  <c r="PC17" i="12"/>
  <c r="PC16" i="12"/>
  <c r="PD18" i="12"/>
  <c r="PY47" i="12"/>
  <c r="PY46" i="12"/>
  <c r="PZ48" i="12"/>
  <c r="QA48" i="12" l="1"/>
  <c r="PZ47" i="12"/>
  <c r="PZ46" i="12"/>
  <c r="PD16" i="12"/>
  <c r="PD17" i="12"/>
  <c r="PE18" i="12"/>
  <c r="RH76" i="12"/>
  <c r="RG75" i="12"/>
  <c r="RH75" i="12" l="1"/>
  <c r="RI76" i="12"/>
  <c r="PF18" i="12"/>
  <c r="PE16" i="12"/>
  <c r="PE17" i="12"/>
  <c r="QA46" i="12"/>
  <c r="QA47" i="12"/>
  <c r="QB48" i="12"/>
  <c r="QB47" i="12" l="1"/>
  <c r="QB46" i="12"/>
  <c r="QC48" i="12"/>
  <c r="PG18" i="12"/>
  <c r="PF16" i="12"/>
  <c r="PF17" i="12"/>
  <c r="RJ76" i="12"/>
  <c r="RI75" i="12"/>
  <c r="PG16" i="12" l="1"/>
  <c r="PG17" i="12"/>
  <c r="PH18" i="12"/>
  <c r="QC47" i="12"/>
  <c r="QC46" i="12"/>
  <c r="QD48" i="12"/>
  <c r="RJ75" i="12"/>
  <c r="RK76" i="12"/>
  <c r="RK75" i="12" l="1"/>
  <c r="RL76" i="12"/>
  <c r="PI18" i="12"/>
  <c r="PH17" i="12"/>
  <c r="PH16" i="12"/>
  <c r="QD46" i="12"/>
  <c r="QD47" i="12"/>
  <c r="QE48" i="12" s="1"/>
  <c r="QE47" i="12" l="1"/>
  <c r="QE46" i="12"/>
  <c r="QF48" i="12"/>
  <c r="PJ18" i="12"/>
  <c r="PI17" i="12"/>
  <c r="PI16" i="12"/>
  <c r="RL75" i="12"/>
  <c r="RM76" i="12"/>
  <c r="PK18" i="12" l="1"/>
  <c r="PJ17" i="12"/>
  <c r="PJ16" i="12"/>
  <c r="QF46" i="12"/>
  <c r="QF47" i="12"/>
  <c r="QG48" i="12"/>
  <c r="RM75" i="12"/>
  <c r="RN76" i="12"/>
  <c r="RN75" i="12" s="1"/>
  <c r="RO76" i="12" s="1"/>
  <c r="PK17" i="12" l="1"/>
  <c r="PL18" i="12"/>
  <c r="PK16" i="12"/>
  <c r="RP76" i="12"/>
  <c r="RO75" i="12"/>
  <c r="QG46" i="12"/>
  <c r="QG47" i="12"/>
  <c r="QH48" i="12"/>
  <c r="QI48" i="12" l="1"/>
  <c r="QH46" i="12"/>
  <c r="QH47" i="12"/>
  <c r="RQ76" i="12"/>
  <c r="RP75" i="12"/>
  <c r="PL16" i="12"/>
  <c r="PL17" i="12"/>
  <c r="PM18" i="12"/>
  <c r="PM16" i="12" l="1"/>
  <c r="PN18" i="12"/>
  <c r="PM17" i="12"/>
  <c r="RR76" i="12"/>
  <c r="RQ75" i="12"/>
  <c r="QJ48" i="12"/>
  <c r="QI46" i="12"/>
  <c r="QI47" i="12"/>
  <c r="QK48" i="12" l="1"/>
  <c r="QJ46" i="12"/>
  <c r="QJ47" i="12"/>
  <c r="RS76" i="12"/>
  <c r="RR75" i="12"/>
  <c r="PN17" i="12"/>
  <c r="PO18" i="12"/>
  <c r="PN16" i="12"/>
  <c r="PO17" i="12" l="1"/>
  <c r="PO16" i="12"/>
  <c r="RS75" i="12"/>
  <c r="RT76" i="12"/>
  <c r="QK46" i="12"/>
  <c r="QL48" i="12"/>
  <c r="QK47" i="12"/>
  <c r="QM48" i="12" l="1"/>
  <c r="QL47" i="12"/>
  <c r="QL46" i="12"/>
  <c r="PP18" i="12"/>
  <c r="RU76" i="12"/>
  <c r="RT75" i="12"/>
  <c r="PQ18" i="12" l="1"/>
  <c r="PP17" i="12"/>
  <c r="PP16" i="12"/>
  <c r="RV76" i="12"/>
  <c r="RU75" i="12"/>
  <c r="QN48" i="12"/>
  <c r="QM47" i="12"/>
  <c r="QM46" i="12"/>
  <c r="RW76" i="12" l="1"/>
  <c r="RV75" i="12"/>
  <c r="QN47" i="12"/>
  <c r="QN46" i="12"/>
  <c r="QO48" i="12"/>
  <c r="PQ17" i="12"/>
  <c r="PR18" i="12"/>
  <c r="PQ16" i="12"/>
  <c r="PR17" i="12" l="1"/>
  <c r="PS18" i="12"/>
  <c r="PR16" i="12"/>
  <c r="QO47" i="12"/>
  <c r="QO46" i="12"/>
  <c r="QP48" i="12"/>
  <c r="RX76" i="12"/>
  <c r="RW75" i="12"/>
  <c r="RY76" i="12" l="1"/>
  <c r="RX75" i="12"/>
  <c r="QP46" i="12"/>
  <c r="QQ48" i="12"/>
  <c r="QP47" i="12"/>
  <c r="PS17" i="12"/>
  <c r="PT18" i="12"/>
  <c r="PS16" i="12"/>
  <c r="QQ47" i="12" l="1"/>
  <c r="QQ46" i="12"/>
  <c r="QR48" i="12"/>
  <c r="RZ76" i="12"/>
  <c r="RY75" i="12"/>
  <c r="PT17" i="12"/>
  <c r="PT16" i="12"/>
  <c r="PU18" i="12"/>
  <c r="QS48" i="12" l="1"/>
  <c r="QR47" i="12"/>
  <c r="QR46" i="12"/>
  <c r="PU16" i="12"/>
  <c r="PU17" i="12"/>
  <c r="PV18" i="12"/>
  <c r="SA76" i="12"/>
  <c r="RZ75" i="12"/>
  <c r="PV17" i="12" l="1"/>
  <c r="PV16" i="12"/>
  <c r="PW18" i="12"/>
  <c r="SB76" i="12"/>
  <c r="SA75" i="12"/>
  <c r="QS46" i="12"/>
  <c r="QS47" i="12"/>
  <c r="QT48" i="12" s="1"/>
  <c r="QU48" i="12" l="1"/>
  <c r="QT47" i="12"/>
  <c r="QT46" i="12"/>
  <c r="SB75" i="12"/>
  <c r="SC76" i="12"/>
  <c r="SC75" i="12" s="1"/>
  <c r="SD76" i="12" s="1"/>
  <c r="PW17" i="12"/>
  <c r="PW16" i="12"/>
  <c r="PX18" i="12"/>
  <c r="PX17" i="12" l="1"/>
  <c r="PY18" i="12"/>
  <c r="PX16" i="12"/>
  <c r="SD75" i="12"/>
  <c r="SE76" i="12"/>
  <c r="QV48" i="12"/>
  <c r="QU47" i="12"/>
  <c r="QU46" i="12"/>
  <c r="QW48" i="12" l="1"/>
  <c r="QV47" i="12"/>
  <c r="QV46" i="12"/>
  <c r="SE75" i="12"/>
  <c r="SF76" i="12"/>
  <c r="PZ18" i="12"/>
  <c r="PY16" i="12"/>
  <c r="PY17" i="12"/>
  <c r="QA18" i="12" l="1"/>
  <c r="PZ16" i="12"/>
  <c r="PZ17" i="12"/>
  <c r="SF75" i="12"/>
  <c r="SG76" i="12"/>
  <c r="QX48" i="12"/>
  <c r="QW46" i="12"/>
  <c r="QW47" i="12"/>
  <c r="SG75" i="12" l="1"/>
  <c r="SH76" i="12"/>
  <c r="QX46" i="12"/>
  <c r="QX47" i="12"/>
  <c r="QY48" i="12"/>
  <c r="QA16" i="12"/>
  <c r="QB18" i="12"/>
  <c r="QA17" i="12"/>
  <c r="P57" i="12" l="1"/>
  <c r="QB16" i="12"/>
  <c r="QC18" i="12"/>
  <c r="QB17" i="12"/>
  <c r="SI76" i="12"/>
  <c r="SH75" i="12"/>
  <c r="QZ48" i="12"/>
  <c r="QY47" i="12"/>
  <c r="QY46" i="12"/>
  <c r="QZ47" i="12" l="1"/>
  <c r="RA48" i="12"/>
  <c r="QZ46" i="12"/>
  <c r="SJ76" i="12"/>
  <c r="SI75" i="12"/>
  <c r="QC16" i="12"/>
  <c r="QD18" i="12"/>
  <c r="QC17" i="12"/>
  <c r="QD16" i="12" l="1"/>
  <c r="QD17" i="12"/>
  <c r="SJ75" i="12"/>
  <c r="SK76" i="12"/>
  <c r="RB48" i="12"/>
  <c r="RA47" i="12"/>
  <c r="RA46" i="12"/>
  <c r="SL76" i="12" l="1"/>
  <c r="SK75" i="12"/>
  <c r="QE18" i="12"/>
  <c r="RB46" i="12"/>
  <c r="RB47" i="12"/>
  <c r="RC48" i="12"/>
  <c r="QF18" i="12" l="1"/>
  <c r="QE16" i="12"/>
  <c r="QE17" i="12"/>
  <c r="RC46" i="12"/>
  <c r="RC47" i="12"/>
  <c r="RD48" i="12"/>
  <c r="SM76" i="12"/>
  <c r="SL75" i="12"/>
  <c r="RD47" i="12" l="1"/>
  <c r="RE48" i="12"/>
  <c r="RD46" i="12"/>
  <c r="SN76" i="12"/>
  <c r="SM75" i="12"/>
  <c r="QF16" i="12"/>
  <c r="QG18" i="12"/>
  <c r="QF17" i="12"/>
  <c r="QG16" i="12" l="1"/>
  <c r="QG17" i="12"/>
  <c r="QH18" i="12"/>
  <c r="SO76" i="12"/>
  <c r="SN75" i="12"/>
  <c r="RE47" i="12"/>
  <c r="RF48" i="12"/>
  <c r="RE46" i="12"/>
  <c r="SP76" i="12" l="1"/>
  <c r="SO75" i="12"/>
  <c r="QH16" i="12"/>
  <c r="QH17" i="12"/>
  <c r="QI18" i="12"/>
  <c r="P53" i="12"/>
  <c r="RF46" i="12"/>
  <c r="RF47" i="12"/>
  <c r="RG48" i="12"/>
  <c r="RH48" i="12" l="1"/>
  <c r="RG47" i="12"/>
  <c r="RG46" i="12"/>
  <c r="QI17" i="12"/>
  <c r="QJ18" i="12"/>
  <c r="QI16" i="12"/>
  <c r="SQ76" i="12"/>
  <c r="SP75" i="12"/>
  <c r="SR76" i="12" l="1"/>
  <c r="SR75" i="12" s="1"/>
  <c r="SS76" i="12" s="1"/>
  <c r="SQ75" i="12"/>
  <c r="QJ17" i="12"/>
  <c r="QJ16" i="12"/>
  <c r="QK18" i="12"/>
  <c r="RH47" i="12"/>
  <c r="RI48" i="12" s="1"/>
  <c r="RH46" i="12"/>
  <c r="SS75" i="12" l="1"/>
  <c r="ST76" i="12"/>
  <c r="RI47" i="12"/>
  <c r="RJ48" i="12"/>
  <c r="RI46" i="12"/>
  <c r="QK17" i="12"/>
  <c r="QL18" i="12"/>
  <c r="QK16" i="12"/>
  <c r="RJ46" i="12" l="1"/>
  <c r="RK48" i="12"/>
  <c r="RJ47" i="12"/>
  <c r="ST75" i="12"/>
  <c r="SU76" i="12"/>
  <c r="QM18" i="12"/>
  <c r="QL17" i="12"/>
  <c r="QL16" i="12"/>
  <c r="SV76" i="12" l="1"/>
  <c r="SU75" i="12"/>
  <c r="QM17" i="12"/>
  <c r="QN18" i="12"/>
  <c r="QM16" i="12"/>
  <c r="RL48" i="12"/>
  <c r="RK46" i="12"/>
  <c r="RK47" i="12"/>
  <c r="RM48" i="12" l="1"/>
  <c r="RL46" i="12"/>
  <c r="RL47" i="12"/>
  <c r="QN17" i="12"/>
  <c r="QO18" i="12"/>
  <c r="QN16" i="12"/>
  <c r="SW76" i="12"/>
  <c r="SV75" i="12"/>
  <c r="RM47" i="12" l="1"/>
  <c r="RN48" i="12"/>
  <c r="RM46" i="12"/>
  <c r="SX76" i="12"/>
  <c r="SW75" i="12"/>
  <c r="QO17" i="12"/>
  <c r="QP18" i="12"/>
  <c r="QO16" i="12"/>
  <c r="SX75" i="12" l="1"/>
  <c r="SY76" i="12"/>
  <c r="RN47" i="12"/>
  <c r="RN46" i="12"/>
  <c r="RO48" i="12"/>
  <c r="QP17" i="12"/>
  <c r="QQ18" i="12"/>
  <c r="QP16" i="12"/>
  <c r="QQ17" i="12" l="1"/>
  <c r="QQ16" i="12"/>
  <c r="QR18" i="12"/>
  <c r="P68" i="12"/>
  <c r="RO46" i="12"/>
  <c r="RO47" i="12"/>
  <c r="RP48" i="12"/>
  <c r="SY75" i="12"/>
  <c r="SZ76" i="12"/>
  <c r="SZ75" i="12" l="1"/>
  <c r="TA76" i="12"/>
  <c r="RP47" i="12"/>
  <c r="RQ48" i="12"/>
  <c r="RP46" i="12"/>
  <c r="QR16" i="12"/>
  <c r="QS18" i="12"/>
  <c r="QR17" i="12"/>
  <c r="RQ47" i="12" l="1"/>
  <c r="RR48" i="12"/>
  <c r="RQ46" i="12"/>
  <c r="TB76" i="12"/>
  <c r="TA75" i="12"/>
  <c r="QS16" i="12"/>
  <c r="QS17" i="12"/>
  <c r="QT18" i="12" l="1"/>
  <c r="TB75" i="12"/>
  <c r="TC76" i="12"/>
  <c r="RR46" i="12"/>
  <c r="RR47" i="12"/>
  <c r="RS48" i="12"/>
  <c r="RS47" i="12" l="1"/>
  <c r="RT48" i="12"/>
  <c r="RS46" i="12"/>
  <c r="TD76" i="12"/>
  <c r="TC75" i="12"/>
  <c r="QU18" i="12"/>
  <c r="QT17" i="12"/>
  <c r="QT16" i="12"/>
  <c r="TD75" i="12" l="1"/>
  <c r="TE76" i="12"/>
  <c r="RU48" i="12"/>
  <c r="RT47" i="12"/>
  <c r="RT46" i="12"/>
  <c r="QU17" i="12"/>
  <c r="QU16" i="12"/>
  <c r="QV18" i="12"/>
  <c r="QV17" i="12" l="1"/>
  <c r="QW18" i="12"/>
  <c r="QV16" i="12"/>
  <c r="RU47" i="12"/>
  <c r="RU46" i="12"/>
  <c r="RV48" i="12"/>
  <c r="TE75" i="12"/>
  <c r="TF76" i="12"/>
  <c r="P67" i="12" l="1"/>
  <c r="TG76" i="12"/>
  <c r="TG75" i="12" s="1"/>
  <c r="TH76" i="12" s="1"/>
  <c r="TF75" i="12"/>
  <c r="RV47" i="12"/>
  <c r="RV46" i="12"/>
  <c r="RW48" i="12"/>
  <c r="QW17" i="12"/>
  <c r="QX18" i="12"/>
  <c r="QW16" i="12"/>
  <c r="QX16" i="12" l="1"/>
  <c r="QX17" i="12"/>
  <c r="QY18" i="12"/>
  <c r="RW46" i="12"/>
  <c r="RW47" i="12"/>
  <c r="RX48" i="12" s="1"/>
  <c r="TI76" i="12"/>
  <c r="TH75" i="12"/>
  <c r="RY48" i="12" l="1"/>
  <c r="RX47" i="12"/>
  <c r="RX46" i="12"/>
  <c r="QY16" i="12"/>
  <c r="QY17" i="12"/>
  <c r="QZ18" i="12"/>
  <c r="TJ76" i="12"/>
  <c r="TI75" i="12"/>
  <c r="QZ16" i="12" l="1"/>
  <c r="RA18" i="12"/>
  <c r="QZ17" i="12"/>
  <c r="TJ75" i="12"/>
  <c r="TK76" i="12"/>
  <c r="RY47" i="12"/>
  <c r="RZ48" i="12"/>
  <c r="RY46" i="12"/>
  <c r="SA48" i="12" l="1"/>
  <c r="RZ47" i="12"/>
  <c r="RZ46" i="12"/>
  <c r="TL76" i="12"/>
  <c r="TK75" i="12"/>
  <c r="RA16" i="12"/>
  <c r="RB18" i="12"/>
  <c r="RA17" i="12"/>
  <c r="RC18" i="12" l="1"/>
  <c r="RB16" i="12"/>
  <c r="RB17" i="12"/>
  <c r="TM76" i="12"/>
  <c r="TL75" i="12"/>
  <c r="SA46" i="12"/>
  <c r="SB48" i="12"/>
  <c r="SA47" i="12"/>
  <c r="SC48" i="12" l="1"/>
  <c r="SB47" i="12"/>
  <c r="SB46" i="12"/>
  <c r="TN76" i="12"/>
  <c r="TM75" i="12"/>
  <c r="RC16" i="12"/>
  <c r="RC17" i="12"/>
  <c r="RD18" i="12"/>
  <c r="RD16" i="12" l="1"/>
  <c r="RD17" i="12"/>
  <c r="RE18" i="12"/>
  <c r="TN75" i="12"/>
  <c r="TO76" i="12"/>
  <c r="SC47" i="12"/>
  <c r="SD48" i="12"/>
  <c r="SC46" i="12"/>
  <c r="SD46" i="12" l="1"/>
  <c r="SE48" i="12"/>
  <c r="SD47" i="12"/>
  <c r="TP76" i="12"/>
  <c r="TO75" i="12"/>
  <c r="RE16" i="12"/>
  <c r="RE17" i="12"/>
  <c r="RF18" i="12"/>
  <c r="RF16" i="12" l="1"/>
  <c r="RF17" i="12"/>
  <c r="RG18" i="12"/>
  <c r="TQ76" i="12"/>
  <c r="TP75" i="12"/>
  <c r="SE47" i="12"/>
  <c r="SF48" i="12"/>
  <c r="SE46" i="12"/>
  <c r="RG16" i="12" l="1"/>
  <c r="RG17" i="12"/>
  <c r="RH18" i="12"/>
  <c r="SG48" i="12"/>
  <c r="SF46" i="12"/>
  <c r="SF47" i="12"/>
  <c r="TQ75" i="12"/>
  <c r="TR76" i="12"/>
  <c r="TR75" i="12" l="1"/>
  <c r="TS76" i="12"/>
  <c r="SH48" i="12"/>
  <c r="SG46" i="12"/>
  <c r="SG47" i="12"/>
  <c r="RH17" i="12"/>
  <c r="RH16" i="12"/>
  <c r="RI18" i="12" l="1"/>
  <c r="SH47" i="12"/>
  <c r="SI48" i="12"/>
  <c r="SH46" i="12"/>
  <c r="TS75" i="12"/>
  <c r="TT76" i="12"/>
  <c r="TT75" i="12" l="1"/>
  <c r="TU76" i="12"/>
  <c r="SJ48" i="12"/>
  <c r="SI46" i="12"/>
  <c r="SI47" i="12"/>
  <c r="RI17" i="12"/>
  <c r="RJ18" i="12"/>
  <c r="RI16" i="12"/>
  <c r="SJ47" i="12" l="1"/>
  <c r="SJ46" i="12"/>
  <c r="SK48" i="12"/>
  <c r="TV76" i="12"/>
  <c r="TV75" i="12" s="1"/>
  <c r="TW76" i="12" s="1"/>
  <c r="TU75" i="12"/>
  <c r="RJ17" i="12"/>
  <c r="RK18" i="12"/>
  <c r="RJ16" i="12"/>
  <c r="TX76" i="12" l="1"/>
  <c r="TW75" i="12"/>
  <c r="SL48" i="12"/>
  <c r="SK46" i="12"/>
  <c r="SK47" i="12"/>
  <c r="RK17" i="12"/>
  <c r="RL18" i="12"/>
  <c r="RK16" i="12"/>
  <c r="TY76" i="12" l="1"/>
  <c r="TX75" i="12"/>
  <c r="SL46" i="12"/>
  <c r="SL47" i="12"/>
  <c r="SM48" i="12" s="1"/>
  <c r="RL17" i="12"/>
  <c r="RM18" i="12"/>
  <c r="RL16" i="12"/>
  <c r="SM46" i="12" l="1"/>
  <c r="SM47" i="12"/>
  <c r="SN48" i="12"/>
  <c r="RN18" i="12"/>
  <c r="RM17" i="12"/>
  <c r="RM16" i="12"/>
  <c r="TZ76" i="12"/>
  <c r="TY75" i="12"/>
  <c r="RO18" i="12" l="1"/>
  <c r="RN16" i="12"/>
  <c r="RN17" i="12"/>
  <c r="SN47" i="12"/>
  <c r="SN46" i="12"/>
  <c r="SO48" i="12"/>
  <c r="TZ75" i="12"/>
  <c r="UA76" i="12"/>
  <c r="RO16" i="12" l="1"/>
  <c r="RO17" i="12"/>
  <c r="RP18" i="12"/>
  <c r="UB76" i="12"/>
  <c r="UA75" i="12"/>
  <c r="SP48" i="12"/>
  <c r="SO46" i="12"/>
  <c r="SO47" i="12"/>
  <c r="SP46" i="12" l="1"/>
  <c r="SQ48" i="12"/>
  <c r="SP47" i="12"/>
  <c r="UB75" i="12"/>
  <c r="UC76" i="12"/>
  <c r="RP17" i="12"/>
  <c r="RQ18" i="12"/>
  <c r="RP16" i="12"/>
  <c r="SR48" i="12" l="1"/>
  <c r="SQ46" i="12"/>
  <c r="SQ47" i="12"/>
  <c r="RQ17" i="12"/>
  <c r="RR18" i="12"/>
  <c r="RQ16" i="12"/>
  <c r="UD76" i="12"/>
  <c r="UC75" i="12"/>
  <c r="UE76" i="12" l="1"/>
  <c r="UD75" i="12"/>
  <c r="RR17" i="12"/>
  <c r="RS18" i="12"/>
  <c r="RR16" i="12"/>
  <c r="SR46" i="12"/>
  <c r="SR47" i="12"/>
  <c r="SS48" i="12"/>
  <c r="RT18" i="12" l="1"/>
  <c r="RS16" i="12"/>
  <c r="RS17" i="12"/>
  <c r="SS47" i="12"/>
  <c r="ST48" i="12"/>
  <c r="SS46" i="12"/>
  <c r="UF76" i="12"/>
  <c r="UE75" i="12"/>
  <c r="UF75" i="12" l="1"/>
  <c r="UG76" i="12"/>
  <c r="ST47" i="12"/>
  <c r="SU48" i="12"/>
  <c r="ST46" i="12"/>
  <c r="RT16" i="12"/>
  <c r="RU18" i="12"/>
  <c r="RT17" i="12"/>
  <c r="SV48" i="12" l="1"/>
  <c r="SU47" i="12"/>
  <c r="SU46" i="12"/>
  <c r="RU16" i="12"/>
  <c r="RV18" i="12"/>
  <c r="RU17" i="12"/>
  <c r="UH76" i="12"/>
  <c r="UG75" i="12"/>
  <c r="SV46" i="12" l="1"/>
  <c r="SV47" i="12"/>
  <c r="SW48" i="12"/>
  <c r="UI76" i="12"/>
  <c r="UH75" i="12"/>
  <c r="RW18" i="12"/>
  <c r="RV16" i="12"/>
  <c r="RV17" i="12"/>
  <c r="SW47" i="12" l="1"/>
  <c r="SX48" i="12"/>
  <c r="SW46" i="12"/>
  <c r="UJ76" i="12"/>
  <c r="UI75" i="12"/>
  <c r="RW16" i="12"/>
  <c r="RW17" i="12"/>
  <c r="RX18" i="12" l="1"/>
  <c r="UK76" i="12"/>
  <c r="UK75" i="12" s="1"/>
  <c r="UL76" i="12" s="1"/>
  <c r="UJ75" i="12"/>
  <c r="SY48" i="12"/>
  <c r="SX47" i="12"/>
  <c r="SX46" i="12"/>
  <c r="SZ48" i="12" l="1"/>
  <c r="SY47" i="12"/>
  <c r="SY46" i="12"/>
  <c r="UL75" i="12"/>
  <c r="UM76" i="12"/>
  <c r="RY18" i="12"/>
  <c r="RX17" i="12"/>
  <c r="RX16" i="12"/>
  <c r="UM75" i="12" l="1"/>
  <c r="UN76" i="12"/>
  <c r="RY16" i="12"/>
  <c r="RZ18" i="12"/>
  <c r="RY17" i="12"/>
  <c r="TA48" i="12"/>
  <c r="SZ46" i="12"/>
  <c r="SZ47" i="12"/>
  <c r="TA47" i="12" l="1"/>
  <c r="TB48" i="12" s="1"/>
  <c r="TA46" i="12"/>
  <c r="UN75" i="12"/>
  <c r="UO76" i="12"/>
  <c r="RZ16" i="12"/>
  <c r="SA18" i="12"/>
  <c r="RZ17" i="12"/>
  <c r="TB46" i="12" l="1"/>
  <c r="TC48" i="12"/>
  <c r="TB47" i="12"/>
  <c r="SA16" i="12"/>
  <c r="SB18" i="12"/>
  <c r="SA17" i="12"/>
  <c r="UO75" i="12"/>
  <c r="UP76" i="12"/>
  <c r="SB16" i="12" l="1"/>
  <c r="SC18" i="12"/>
  <c r="SB17" i="12"/>
  <c r="UP75" i="12"/>
  <c r="UQ76" i="12"/>
  <c r="TC47" i="12"/>
  <c r="TC46" i="12"/>
  <c r="TD48" i="12"/>
  <c r="TD46" i="12" l="1"/>
  <c r="TD47" i="12"/>
  <c r="TE48" i="12"/>
  <c r="SC16" i="12"/>
  <c r="SD18" i="12"/>
  <c r="SC17" i="12"/>
  <c r="UR76" i="12"/>
  <c r="UQ75" i="12"/>
  <c r="TE46" i="12" l="1"/>
  <c r="TE47" i="12"/>
  <c r="TF48" i="12"/>
  <c r="UR75" i="12"/>
  <c r="US76" i="12"/>
  <c r="SD17" i="12"/>
  <c r="SD16" i="12"/>
  <c r="SE18" i="12"/>
  <c r="SE17" i="12" l="1"/>
  <c r="SE16" i="12"/>
  <c r="SF18" i="12"/>
  <c r="US75" i="12"/>
  <c r="UT76" i="12"/>
  <c r="TF46" i="12"/>
  <c r="TF47" i="12"/>
  <c r="TG48" i="12"/>
  <c r="UU76" i="12" l="1"/>
  <c r="UT75" i="12"/>
  <c r="TG46" i="12"/>
  <c r="TH48" i="12"/>
  <c r="TG47" i="12"/>
  <c r="SF16" i="12"/>
  <c r="SF17" i="12"/>
  <c r="SG18" i="12"/>
  <c r="SH18" i="12" l="1"/>
  <c r="SG17" i="12"/>
  <c r="SG16" i="12"/>
  <c r="TI48" i="12"/>
  <c r="TH47" i="12"/>
  <c r="TH46" i="12"/>
  <c r="UV76" i="12"/>
  <c r="UU75" i="12"/>
  <c r="TI46" i="12" l="1"/>
  <c r="TJ48" i="12"/>
  <c r="TI47" i="12"/>
  <c r="UW76" i="12"/>
  <c r="UV75" i="12"/>
  <c r="SI18" i="12"/>
  <c r="SH17" i="12"/>
  <c r="SH16" i="12"/>
  <c r="SI17" i="12" l="1"/>
  <c r="SI16" i="12"/>
  <c r="SJ18" i="12"/>
  <c r="UW75" i="12"/>
  <c r="UX76" i="12"/>
  <c r="TJ46" i="12"/>
  <c r="TK48" i="12"/>
  <c r="TJ47" i="12"/>
  <c r="UY76" i="12" l="1"/>
  <c r="UX75" i="12"/>
  <c r="SJ16" i="12"/>
  <c r="SJ17" i="12"/>
  <c r="SK18" i="12"/>
  <c r="TL48" i="12"/>
  <c r="TK46" i="12"/>
  <c r="TK47" i="12"/>
  <c r="SK16" i="12" l="1"/>
  <c r="SK17" i="12"/>
  <c r="SL18" i="12"/>
  <c r="TM48" i="12"/>
  <c r="TL46" i="12"/>
  <c r="TL47" i="12"/>
  <c r="UZ76" i="12"/>
  <c r="UZ75" i="12" s="1"/>
  <c r="VA76" i="12" s="1"/>
  <c r="UY75" i="12"/>
  <c r="TM46" i="12" l="1"/>
  <c r="TN48" i="12"/>
  <c r="TM47" i="12"/>
  <c r="SL17" i="12"/>
  <c r="SL16" i="12"/>
  <c r="VB76" i="12"/>
  <c r="VA75" i="12"/>
  <c r="VC76" i="12" l="1"/>
  <c r="VB75" i="12"/>
  <c r="SM18" i="12"/>
  <c r="TO48" i="12"/>
  <c r="TN47" i="12"/>
  <c r="TN46" i="12"/>
  <c r="TP48" i="12" l="1"/>
  <c r="TO47" i="12"/>
  <c r="TO46" i="12"/>
  <c r="SN18" i="12"/>
  <c r="SM17" i="12"/>
  <c r="SM16" i="12"/>
  <c r="VD76" i="12"/>
  <c r="VC75" i="12"/>
  <c r="SN16" i="12" l="1"/>
  <c r="SN17" i="12"/>
  <c r="SO18" i="12"/>
  <c r="VE76" i="12"/>
  <c r="VD75" i="12"/>
  <c r="TP47" i="12"/>
  <c r="TQ48" i="12" s="1"/>
  <c r="TP46" i="12"/>
  <c r="TQ47" i="12" l="1"/>
  <c r="TQ46" i="12"/>
  <c r="TR48" i="12"/>
  <c r="VE75" i="12"/>
  <c r="VF76" i="12"/>
  <c r="SO16" i="12"/>
  <c r="SO17" i="12"/>
  <c r="SP18" i="12"/>
  <c r="VF75" i="12" l="1"/>
  <c r="VG76" i="12"/>
  <c r="TS48" i="12"/>
  <c r="TR47" i="12"/>
  <c r="TR46" i="12"/>
  <c r="SP17" i="12"/>
  <c r="SQ18" i="12"/>
  <c r="SP16" i="12"/>
  <c r="TT48" i="12" l="1"/>
  <c r="TS47" i="12"/>
  <c r="TS46" i="12"/>
  <c r="SQ17" i="12"/>
  <c r="SR18" i="12"/>
  <c r="SQ16" i="12"/>
  <c r="VG75" i="12"/>
  <c r="VH76" i="12"/>
  <c r="VH75" i="12" l="1"/>
  <c r="VI76" i="12"/>
  <c r="TU48" i="12"/>
  <c r="TT46" i="12"/>
  <c r="TT47" i="12"/>
  <c r="SS18" i="12"/>
  <c r="SR17" i="12"/>
  <c r="SR16" i="12"/>
  <c r="ST18" i="12" l="1"/>
  <c r="SS17" i="12"/>
  <c r="SS16" i="12"/>
  <c r="TV48" i="12"/>
  <c r="TU47" i="12"/>
  <c r="TU46" i="12"/>
  <c r="VJ76" i="12"/>
  <c r="VI75" i="12"/>
  <c r="VK76" i="12" l="1"/>
  <c r="VJ75" i="12"/>
  <c r="SU18" i="12"/>
  <c r="ST17" i="12"/>
  <c r="ST16" i="12"/>
  <c r="TV47" i="12"/>
  <c r="TW48" i="12"/>
  <c r="TV46" i="12"/>
  <c r="SV18" i="12" l="1"/>
  <c r="SU17" i="12"/>
  <c r="SU16" i="12"/>
  <c r="TW47" i="12"/>
  <c r="TX48" i="12"/>
  <c r="TW46" i="12"/>
  <c r="VL76" i="12"/>
  <c r="VK75" i="12"/>
  <c r="SV16" i="12" l="1"/>
  <c r="SV17" i="12"/>
  <c r="SW18" i="12"/>
  <c r="VM76" i="12"/>
  <c r="VL75" i="12"/>
  <c r="TX47" i="12"/>
  <c r="TX46" i="12"/>
  <c r="TY48" i="12"/>
  <c r="VN76" i="12" l="1"/>
  <c r="VM75" i="12"/>
  <c r="SW17" i="12"/>
  <c r="SW16" i="12"/>
  <c r="SX18" i="12"/>
  <c r="TY47" i="12"/>
  <c r="TY46" i="12"/>
  <c r="TZ48" i="12"/>
  <c r="TZ46" i="12" l="1"/>
  <c r="TZ47" i="12"/>
  <c r="UA48" i="12"/>
  <c r="SX17" i="12"/>
  <c r="SX16" i="12"/>
  <c r="SY18" i="12"/>
  <c r="VO76" i="12"/>
  <c r="VO75" i="12" s="1"/>
  <c r="VP76" i="12" s="1"/>
  <c r="VN75" i="12"/>
  <c r="VQ76" i="12" l="1"/>
  <c r="VP75" i="12"/>
  <c r="UA46" i="12"/>
  <c r="UA47" i="12"/>
  <c r="UB48" i="12"/>
  <c r="SY17" i="12"/>
  <c r="SY16" i="12"/>
  <c r="SZ18" i="12"/>
  <c r="SZ16" i="12" l="1"/>
  <c r="SZ17" i="12"/>
  <c r="TA18" i="12"/>
  <c r="UB47" i="12"/>
  <c r="UC48" i="12"/>
  <c r="UB46" i="12"/>
  <c r="VQ75" i="12"/>
  <c r="VR76" i="12"/>
  <c r="VR75" i="12" l="1"/>
  <c r="VS76" i="12"/>
  <c r="UC47" i="12"/>
  <c r="UD48" i="12"/>
  <c r="UC46" i="12"/>
  <c r="TA16" i="12"/>
  <c r="TA17" i="12"/>
  <c r="UD46" i="12" l="1"/>
  <c r="UD47" i="12"/>
  <c r="UE48" i="12"/>
  <c r="VS75" i="12"/>
  <c r="VT76" i="12"/>
  <c r="TB18" i="12"/>
  <c r="UE46" i="12" l="1"/>
  <c r="UE47" i="12"/>
  <c r="UF48" i="12" s="1"/>
  <c r="TC18" i="12"/>
  <c r="TB16" i="12"/>
  <c r="TB17" i="12"/>
  <c r="VT75" i="12"/>
  <c r="VU76" i="12"/>
  <c r="VV76" i="12" l="1"/>
  <c r="VU75" i="12"/>
  <c r="TC17" i="12"/>
  <c r="TC16" i="12"/>
  <c r="TD18" i="12"/>
  <c r="UF46" i="12"/>
  <c r="UG48" i="12"/>
  <c r="UF47" i="12"/>
  <c r="UG46" i="12" l="1"/>
  <c r="UH48" i="12"/>
  <c r="UG47" i="12"/>
  <c r="TD17" i="12"/>
  <c r="TD16" i="12"/>
  <c r="TE18" i="12"/>
  <c r="VW76" i="12"/>
  <c r="VV75" i="12"/>
  <c r="UH46" i="12" l="1"/>
  <c r="UI48" i="12"/>
  <c r="UH47" i="12"/>
  <c r="TE17" i="12"/>
  <c r="TE16" i="12"/>
  <c r="TF18" i="12"/>
  <c r="VX76" i="12"/>
  <c r="VW75" i="12"/>
  <c r="VY76" i="12" l="1"/>
  <c r="VX75" i="12"/>
  <c r="TF16" i="12"/>
  <c r="TG18" i="12"/>
  <c r="TF17" i="12"/>
  <c r="UJ48" i="12"/>
  <c r="UI46" i="12"/>
  <c r="UI47" i="12"/>
  <c r="UK48" i="12" l="1"/>
  <c r="UJ47" i="12"/>
  <c r="UJ46" i="12"/>
  <c r="TG16" i="12"/>
  <c r="TH18" i="12"/>
  <c r="TG17" i="12"/>
  <c r="VY75" i="12"/>
  <c r="VZ76" i="12"/>
  <c r="VZ75" i="12" l="1"/>
  <c r="WA76" i="12"/>
  <c r="TH16" i="12"/>
  <c r="TI18" i="12"/>
  <c r="TH17" i="12"/>
  <c r="UK47" i="12"/>
  <c r="UL48" i="12"/>
  <c r="UK46" i="12"/>
  <c r="TI16" i="12" l="1"/>
  <c r="TI17" i="12"/>
  <c r="TJ18" i="12"/>
  <c r="WA75" i="12"/>
  <c r="WB76" i="12"/>
  <c r="UL46" i="12"/>
  <c r="UM48" i="12"/>
  <c r="UL47" i="12"/>
  <c r="WB75" i="12" l="1"/>
  <c r="WC76" i="12"/>
  <c r="TJ16" i="12"/>
  <c r="TJ17" i="12"/>
  <c r="TK18" i="12"/>
  <c r="UN48" i="12"/>
  <c r="UM47" i="12"/>
  <c r="UM46" i="12"/>
  <c r="UO48" i="12" l="1"/>
  <c r="UN47" i="12"/>
  <c r="UN46" i="12"/>
  <c r="TL18" i="12"/>
  <c r="TK17" i="12"/>
  <c r="TK16" i="12"/>
  <c r="WD76" i="12"/>
  <c r="WD75" i="12" s="1"/>
  <c r="WE76" i="12" s="1"/>
  <c r="WC75" i="12"/>
  <c r="TM18" i="12" l="1"/>
  <c r="TL17" i="12"/>
  <c r="TL16" i="12"/>
  <c r="WF76" i="12"/>
  <c r="WE75" i="12"/>
  <c r="UP48" i="12"/>
  <c r="UO47" i="12"/>
  <c r="UO46" i="12"/>
  <c r="UQ48" i="12" l="1"/>
  <c r="UP46" i="12"/>
  <c r="UP47" i="12"/>
  <c r="WF75" i="12"/>
  <c r="WG76" i="12"/>
  <c r="TM17" i="12"/>
  <c r="TN18" i="12"/>
  <c r="TM16" i="12"/>
  <c r="WG75" i="12" l="1"/>
  <c r="WH76" i="12"/>
  <c r="UQ47" i="12"/>
  <c r="UR48" i="12"/>
  <c r="UQ46" i="12"/>
  <c r="TO18" i="12"/>
  <c r="TN17" i="12"/>
  <c r="TN16" i="12"/>
  <c r="WH75" i="12" l="1"/>
  <c r="WI76" i="12"/>
  <c r="TP18" i="12"/>
  <c r="TO17" i="12"/>
  <c r="TO16" i="12"/>
  <c r="US48" i="12"/>
  <c r="UR47" i="12"/>
  <c r="UR46" i="12"/>
  <c r="US47" i="12" l="1"/>
  <c r="UT48" i="12"/>
  <c r="US46" i="12"/>
  <c r="WI75" i="12"/>
  <c r="WJ76" i="12"/>
  <c r="TP17" i="12"/>
  <c r="TP16" i="12"/>
  <c r="UT46" i="12" l="1"/>
  <c r="UT47" i="12"/>
  <c r="UU48" i="12" s="1"/>
  <c r="WK76" i="12"/>
  <c r="WJ75" i="12"/>
  <c r="TQ18" i="12"/>
  <c r="TR18" i="12" l="1"/>
  <c r="TQ16" i="12"/>
  <c r="TQ17" i="12"/>
  <c r="WK75" i="12"/>
  <c r="WL76" i="12"/>
  <c r="UU47" i="12"/>
  <c r="UV48" i="12"/>
  <c r="UU46" i="12"/>
  <c r="WM76" i="12" l="1"/>
  <c r="WL75" i="12"/>
  <c r="UV47" i="12"/>
  <c r="UW48" i="12"/>
  <c r="UV46" i="12"/>
  <c r="TR17" i="12"/>
  <c r="TS18" i="12"/>
  <c r="TR16" i="12"/>
  <c r="TS17" i="12" l="1"/>
  <c r="TT18" i="12"/>
  <c r="TS16" i="12"/>
  <c r="UX48" i="12"/>
  <c r="UW46" i="12"/>
  <c r="UW47" i="12"/>
  <c r="WN76" i="12"/>
  <c r="WM75" i="12"/>
  <c r="WO76" i="12" l="1"/>
  <c r="WN75" i="12"/>
  <c r="UX47" i="12"/>
  <c r="UX46" i="12"/>
  <c r="UY48" i="12"/>
  <c r="TU18" i="12"/>
  <c r="TT17" i="12"/>
  <c r="TT16" i="12"/>
  <c r="TV18" i="12" l="1"/>
  <c r="TU17" i="12"/>
  <c r="TU16" i="12"/>
  <c r="UY47" i="12"/>
  <c r="UZ48" i="12"/>
  <c r="UY46" i="12"/>
  <c r="WP76" i="12"/>
  <c r="WO75" i="12"/>
  <c r="UZ47" i="12" l="1"/>
  <c r="VA48" i="12"/>
  <c r="UZ46" i="12"/>
  <c r="TW18" i="12"/>
  <c r="TV17" i="12"/>
  <c r="TV16" i="12"/>
  <c r="WQ76" i="12"/>
  <c r="WP75" i="12"/>
  <c r="WR76" i="12" l="1"/>
  <c r="WQ75" i="12"/>
  <c r="TW16" i="12"/>
  <c r="TX18" i="12"/>
  <c r="TW17" i="12"/>
  <c r="VA46" i="12"/>
  <c r="VA47" i="12"/>
  <c r="VB48" i="12"/>
  <c r="TX16" i="12" l="1"/>
  <c r="TY18" i="12"/>
  <c r="TX17" i="12"/>
  <c r="WS76" i="12"/>
  <c r="WS75" i="12" s="1"/>
  <c r="WT76" i="12" s="1"/>
  <c r="WR75" i="12"/>
  <c r="VB47" i="12"/>
  <c r="VB46" i="12"/>
  <c r="VC48" i="12"/>
  <c r="TY17" i="12" l="1"/>
  <c r="TY16" i="12"/>
  <c r="TZ18" i="12"/>
  <c r="VC46" i="12"/>
  <c r="VC47" i="12"/>
  <c r="VD48" i="12"/>
  <c r="WU76" i="12"/>
  <c r="WT75" i="12"/>
  <c r="WU75" i="12" l="1"/>
  <c r="WV76" i="12"/>
  <c r="VD46" i="12"/>
  <c r="VD47" i="12"/>
  <c r="VE48" i="12"/>
  <c r="TZ17" i="12"/>
  <c r="TZ16" i="12"/>
  <c r="UA18" i="12"/>
  <c r="UA17" i="12" l="1"/>
  <c r="UA16" i="12"/>
  <c r="UB18" i="12"/>
  <c r="VE47" i="12"/>
  <c r="VE46" i="12"/>
  <c r="VF48" i="12"/>
  <c r="WV75" i="12"/>
  <c r="WW76" i="12"/>
  <c r="VG48" i="12" l="1"/>
  <c r="VF47" i="12"/>
  <c r="VF46" i="12"/>
  <c r="UB16" i="12"/>
  <c r="UB17" i="12"/>
  <c r="UC18" i="12"/>
  <c r="WX76" i="12"/>
  <c r="WW75" i="12"/>
  <c r="WX75" i="12" l="1"/>
  <c r="WY76" i="12"/>
  <c r="UC16" i="12"/>
  <c r="UC17" i="12"/>
  <c r="UD18" i="12"/>
  <c r="VG46" i="12"/>
  <c r="VG47" i="12"/>
  <c r="VH48" i="12"/>
  <c r="VI48" i="12" l="1"/>
  <c r="VH46" i="12"/>
  <c r="VH47" i="12"/>
  <c r="UD16" i="12"/>
  <c r="UD17" i="12"/>
  <c r="UE18" i="12"/>
  <c r="WZ76" i="12"/>
  <c r="WY75" i="12"/>
  <c r="UE16" i="12" l="1"/>
  <c r="UE17" i="12"/>
  <c r="WZ75" i="12"/>
  <c r="XA76" i="12"/>
  <c r="VI46" i="12"/>
  <c r="VI47" i="12"/>
  <c r="VJ48" i="12" s="1"/>
  <c r="XB76" i="12" l="1"/>
  <c r="XA75" i="12"/>
  <c r="UF18" i="12"/>
  <c r="VK48" i="12"/>
  <c r="VJ46" i="12"/>
  <c r="VJ47" i="12"/>
  <c r="UF16" i="12" l="1"/>
  <c r="UF17" i="12"/>
  <c r="UG18" i="12"/>
  <c r="VL48" i="12"/>
  <c r="VK46" i="12"/>
  <c r="VK47" i="12"/>
  <c r="XB75" i="12"/>
  <c r="XC76" i="12"/>
  <c r="XC75" i="12" l="1"/>
  <c r="XD76" i="12"/>
  <c r="VM48" i="12"/>
  <c r="VL46" i="12"/>
  <c r="VL47" i="12"/>
  <c r="UG16" i="12"/>
  <c r="UG17" i="12"/>
  <c r="UH18" i="12"/>
  <c r="UH16" i="12" l="1"/>
  <c r="UH17" i="12"/>
  <c r="UI18" i="12"/>
  <c r="VN48" i="12"/>
  <c r="VM46" i="12"/>
  <c r="VM47" i="12"/>
  <c r="XE76" i="12"/>
  <c r="XD75" i="12"/>
  <c r="XF76" i="12" l="1"/>
  <c r="XE75" i="12"/>
  <c r="UI16" i="12"/>
  <c r="UI17" i="12"/>
  <c r="UJ18" i="12"/>
  <c r="VN47" i="12"/>
  <c r="VN46" i="12"/>
  <c r="VO48" i="12"/>
  <c r="VP48" i="12" l="1"/>
  <c r="VO46" i="12"/>
  <c r="VO47" i="12"/>
  <c r="UK18" i="12"/>
  <c r="UJ17" i="12"/>
  <c r="UJ16" i="12"/>
  <c r="XF75" i="12"/>
  <c r="XG76" i="12"/>
  <c r="XH76" i="12" l="1"/>
  <c r="XH75" i="12" s="1"/>
  <c r="XI76" i="12" s="1"/>
  <c r="XG75" i="12"/>
  <c r="UL18" i="12"/>
  <c r="UK17" i="12"/>
  <c r="UK16" i="12"/>
  <c r="VP47" i="12"/>
  <c r="VP46" i="12"/>
  <c r="VQ48" i="12"/>
  <c r="VQ47" i="12" l="1"/>
  <c r="VQ46" i="12"/>
  <c r="VR48" i="12"/>
  <c r="UL17" i="12"/>
  <c r="UM18" i="12"/>
  <c r="UL16" i="12"/>
  <c r="XJ76" i="12"/>
  <c r="XI75" i="12"/>
  <c r="UM17" i="12" l="1"/>
  <c r="UN18" i="12"/>
  <c r="UM16" i="12"/>
  <c r="XJ75" i="12"/>
  <c r="XK76" i="12"/>
  <c r="VR46" i="12"/>
  <c r="VS48" i="12"/>
  <c r="VR47" i="12"/>
  <c r="XK75" i="12" l="1"/>
  <c r="XL76" i="12"/>
  <c r="VS47" i="12"/>
  <c r="VT48" i="12"/>
  <c r="VS46" i="12"/>
  <c r="UO18" i="12"/>
  <c r="UN17" i="12"/>
  <c r="UN16" i="12"/>
  <c r="UP18" i="12" l="1"/>
  <c r="UO17" i="12"/>
  <c r="UO16" i="12"/>
  <c r="VT47" i="12"/>
  <c r="VU48" i="12"/>
  <c r="VT46" i="12"/>
  <c r="XL75" i="12"/>
  <c r="XM76" i="12"/>
  <c r="XN76" i="12" l="1"/>
  <c r="XM75" i="12"/>
  <c r="VU47" i="12"/>
  <c r="VU46" i="12"/>
  <c r="VV48" i="12"/>
  <c r="UQ18" i="12"/>
  <c r="UP17" i="12"/>
  <c r="UP16" i="12"/>
  <c r="UQ17" i="12" l="1"/>
  <c r="UR18" i="12"/>
  <c r="UQ16" i="12"/>
  <c r="VV46" i="12"/>
  <c r="VV47" i="12"/>
  <c r="VW48" i="12"/>
  <c r="XO76" i="12"/>
  <c r="XN75" i="12"/>
  <c r="VW46" i="12" l="1"/>
  <c r="VX48" i="12"/>
  <c r="VW47" i="12"/>
  <c r="XP76" i="12"/>
  <c r="XO75" i="12"/>
  <c r="US18" i="12"/>
  <c r="UR16" i="12"/>
  <c r="UR17" i="12"/>
  <c r="UT18" i="12" l="1"/>
  <c r="US17" i="12"/>
  <c r="US16" i="12"/>
  <c r="XQ76" i="12"/>
  <c r="XP75" i="12"/>
  <c r="VX46" i="12"/>
  <c r="VX47" i="12"/>
  <c r="VY48" i="12" s="1"/>
  <c r="VY47" i="12" l="1"/>
  <c r="VY46" i="12"/>
  <c r="VZ48" i="12"/>
  <c r="UT17" i="12"/>
  <c r="UT16" i="12"/>
  <c r="XQ75" i="12"/>
  <c r="XR76" i="12"/>
  <c r="XR75" i="12" l="1"/>
  <c r="XS76" i="12"/>
  <c r="UU18" i="12"/>
  <c r="WA48" i="12"/>
  <c r="VZ46" i="12"/>
  <c r="VZ47" i="12"/>
  <c r="UU17" i="12" l="1"/>
  <c r="UV18" i="12"/>
  <c r="UU16" i="12"/>
  <c r="WA46" i="12"/>
  <c r="WB48" i="12"/>
  <c r="WA47" i="12"/>
  <c r="XT76" i="12"/>
  <c r="XS75" i="12"/>
  <c r="XT75" i="12" l="1"/>
  <c r="XU76" i="12"/>
  <c r="WC48" i="12"/>
  <c r="WB46" i="12"/>
  <c r="WB47" i="12"/>
  <c r="UV16" i="12"/>
  <c r="UV17" i="12"/>
  <c r="UW18" i="12"/>
  <c r="UW16" i="12" l="1"/>
  <c r="UW17" i="12"/>
  <c r="UX18" i="12"/>
  <c r="WC46" i="12"/>
  <c r="WC47" i="12"/>
  <c r="WD48" i="12"/>
  <c r="XU75" i="12"/>
  <c r="XV76" i="12"/>
  <c r="XV75" i="12" l="1"/>
  <c r="XW76" i="12"/>
  <c r="XW75" i="12" s="1"/>
  <c r="XX76" i="12" s="1"/>
  <c r="UX16" i="12"/>
  <c r="UX17" i="12"/>
  <c r="UY18" i="12"/>
  <c r="WE48" i="12"/>
  <c r="WD47" i="12"/>
  <c r="WD46" i="12"/>
  <c r="WF48" i="12" l="1"/>
  <c r="WE46" i="12"/>
  <c r="WE47" i="12"/>
  <c r="UY16" i="12"/>
  <c r="UZ18" i="12"/>
  <c r="UY17" i="12"/>
  <c r="XX75" i="12"/>
  <c r="XY76" i="12"/>
  <c r="UZ16" i="12" l="1"/>
  <c r="VA18" i="12"/>
  <c r="UZ17" i="12"/>
  <c r="XZ76" i="12"/>
  <c r="XY75" i="12"/>
  <c r="WF47" i="12"/>
  <c r="WF46" i="12"/>
  <c r="WG48" i="12"/>
  <c r="WG47" i="12" l="1"/>
  <c r="WH48" i="12"/>
  <c r="WG46" i="12"/>
  <c r="XZ75" i="12"/>
  <c r="YA76" i="12"/>
  <c r="VA16" i="12"/>
  <c r="VB18" i="12"/>
  <c r="VA17" i="12"/>
  <c r="YA75" i="12" l="1"/>
  <c r="YB76" i="12"/>
  <c r="WH46" i="12"/>
  <c r="WI48" i="12"/>
  <c r="WH47" i="12"/>
  <c r="VB16" i="12"/>
  <c r="VC18" i="12"/>
  <c r="VB17" i="12"/>
  <c r="VC16" i="12" l="1"/>
  <c r="VD18" i="12"/>
  <c r="VC17" i="12"/>
  <c r="WI47" i="12"/>
  <c r="WJ48" i="12"/>
  <c r="WI46" i="12"/>
  <c r="YC76" i="12"/>
  <c r="YB75" i="12"/>
  <c r="WJ46" i="12" l="1"/>
  <c r="WK48" i="12"/>
  <c r="WJ47" i="12"/>
  <c r="VD16" i="12"/>
  <c r="VE18" i="12"/>
  <c r="VD17" i="12"/>
  <c r="YD76" i="12"/>
  <c r="YC75" i="12"/>
  <c r="YE76" i="12" l="1"/>
  <c r="YD75" i="12"/>
  <c r="VE16" i="12"/>
  <c r="VF18" i="12"/>
  <c r="VE17" i="12"/>
  <c r="WL48" i="12"/>
  <c r="WK46" i="12"/>
  <c r="WK47" i="12"/>
  <c r="WM48" i="12" l="1"/>
  <c r="WL47" i="12"/>
  <c r="WL46" i="12"/>
  <c r="VF17" i="12"/>
  <c r="VG18" i="12"/>
  <c r="VF16" i="12"/>
  <c r="YF76" i="12"/>
  <c r="YE75" i="12"/>
  <c r="YG76" i="12" l="1"/>
  <c r="YF75" i="12"/>
  <c r="WM47" i="12"/>
  <c r="WN48" i="12" s="1"/>
  <c r="WM46" i="12"/>
  <c r="VG17" i="12"/>
  <c r="VH18" i="12"/>
  <c r="VG16" i="12"/>
  <c r="WN47" i="12" l="1"/>
  <c r="WO48" i="12"/>
  <c r="WN46" i="12"/>
  <c r="VI18" i="12"/>
  <c r="VH16" i="12"/>
  <c r="VH17" i="12"/>
  <c r="YH76" i="12"/>
  <c r="YG75" i="12"/>
  <c r="YI76" i="12" l="1"/>
  <c r="YH75" i="12"/>
  <c r="WO47" i="12"/>
  <c r="WP48" i="12"/>
  <c r="WO46" i="12"/>
  <c r="VI17" i="12"/>
  <c r="VI16" i="12"/>
  <c r="VJ18" i="12" l="1"/>
  <c r="WP47" i="12"/>
  <c r="WQ48" i="12"/>
  <c r="WP46" i="12"/>
  <c r="YI75" i="12"/>
  <c r="YJ76" i="12"/>
  <c r="VK18" i="12" l="1"/>
  <c r="VJ17" i="12"/>
  <c r="VJ16" i="12"/>
  <c r="YJ75" i="12"/>
  <c r="YK76" i="12"/>
  <c r="WR48" i="12"/>
  <c r="WQ47" i="12"/>
  <c r="WQ46" i="12"/>
  <c r="YL76" i="12" l="1"/>
  <c r="YL75" i="12" s="1"/>
  <c r="YM76" i="12" s="1"/>
  <c r="YK75" i="12"/>
  <c r="WR47" i="12"/>
  <c r="WR46" i="12"/>
  <c r="WS48" i="12"/>
  <c r="VK17" i="12"/>
  <c r="VL18" i="12"/>
  <c r="VK16" i="12"/>
  <c r="WS47" i="12" l="1"/>
  <c r="WS46" i="12"/>
  <c r="WT48" i="12"/>
  <c r="VL17" i="12"/>
  <c r="VM18" i="12"/>
  <c r="VL16" i="12"/>
  <c r="YN76" i="12"/>
  <c r="YM75" i="12"/>
  <c r="VM17" i="12" l="1"/>
  <c r="VN18" i="12"/>
  <c r="VM16" i="12"/>
  <c r="YN75" i="12"/>
  <c r="YO76" i="12"/>
  <c r="WT47" i="12"/>
  <c r="WU48" i="12"/>
  <c r="WT46" i="12"/>
  <c r="YO75" i="12" l="1"/>
  <c r="YP76" i="12"/>
  <c r="WV48" i="12"/>
  <c r="WU47" i="12"/>
  <c r="WU46" i="12"/>
  <c r="VO18" i="12"/>
  <c r="VN17" i="12"/>
  <c r="VN16" i="12"/>
  <c r="VO17" i="12" l="1"/>
  <c r="VP18" i="12"/>
  <c r="VO16" i="12"/>
  <c r="WW48" i="12"/>
  <c r="WV46" i="12"/>
  <c r="WV47" i="12"/>
  <c r="YP75" i="12"/>
  <c r="YQ76" i="12"/>
  <c r="YQ75" i="12" l="1"/>
  <c r="YR76" i="12"/>
  <c r="WW46" i="12"/>
  <c r="WX48" i="12"/>
  <c r="WW47" i="12"/>
  <c r="VP16" i="12"/>
  <c r="VP17" i="12"/>
  <c r="VQ18" i="12"/>
  <c r="VQ16" i="12" l="1"/>
  <c r="VQ17" i="12"/>
  <c r="VR18" i="12"/>
  <c r="YR75" i="12"/>
  <c r="YS76" i="12"/>
  <c r="WY48" i="12"/>
  <c r="WX47" i="12"/>
  <c r="WX46" i="12"/>
  <c r="WZ48" i="12" l="1"/>
  <c r="WY46" i="12"/>
  <c r="WY47" i="12"/>
  <c r="YS75" i="12"/>
  <c r="YT76" i="12"/>
  <c r="VR17" i="12"/>
  <c r="VS18" i="12"/>
  <c r="VR16" i="12"/>
  <c r="VS17" i="12" l="1"/>
  <c r="VT18" i="12"/>
  <c r="VS16" i="12"/>
  <c r="YU76" i="12"/>
  <c r="YT75" i="12"/>
  <c r="XA48" i="12"/>
  <c r="WZ46" i="12"/>
  <c r="WZ47" i="12"/>
  <c r="XB48" i="12" l="1"/>
  <c r="XA47" i="12"/>
  <c r="XA46" i="12"/>
  <c r="YU75" i="12"/>
  <c r="YV76" i="12"/>
  <c r="VU18" i="12"/>
  <c r="VT17" i="12"/>
  <c r="VT16" i="12"/>
  <c r="VU16" i="12" l="1"/>
  <c r="VU17" i="12"/>
  <c r="VV18" i="12"/>
  <c r="YV75" i="12"/>
  <c r="YW76" i="12"/>
  <c r="XB46" i="12"/>
  <c r="XB47" i="12"/>
  <c r="XC48" i="12" s="1"/>
  <c r="XD48" i="12" l="1"/>
  <c r="XC47" i="12"/>
  <c r="XC46" i="12"/>
  <c r="YX76" i="12"/>
  <c r="YW75" i="12"/>
  <c r="VV16" i="12"/>
  <c r="VV17" i="12"/>
  <c r="VW18" i="12"/>
  <c r="XD47" i="12" l="1"/>
  <c r="XD46" i="12"/>
  <c r="XE48" i="12"/>
  <c r="VW16" i="12"/>
  <c r="VW17" i="12"/>
  <c r="VX18" i="12"/>
  <c r="YX75" i="12"/>
  <c r="YY76" i="12"/>
  <c r="VX17" i="12" l="1"/>
  <c r="VX16" i="12"/>
  <c r="XF48" i="12"/>
  <c r="XE47" i="12"/>
  <c r="XE46" i="12"/>
  <c r="YY75" i="12"/>
  <c r="YZ76" i="12"/>
  <c r="ZA76" i="12" l="1"/>
  <c r="ZA75" i="12" s="1"/>
  <c r="ZB76" i="12" s="1"/>
  <c r="YZ75" i="12"/>
  <c r="VY18" i="12"/>
  <c r="XF47" i="12"/>
  <c r="XG48" i="12"/>
  <c r="XF46" i="12"/>
  <c r="XH48" i="12" l="1"/>
  <c r="XG46" i="12"/>
  <c r="XG47" i="12"/>
  <c r="VY17" i="12"/>
  <c r="VY16" i="12"/>
  <c r="VZ18" i="12"/>
  <c r="ZB75" i="12"/>
  <c r="ZC76" i="12"/>
  <c r="ZD76" i="12" l="1"/>
  <c r="ZC75" i="12"/>
  <c r="VZ17" i="12"/>
  <c r="VZ16" i="12"/>
  <c r="WA18" i="12"/>
  <c r="XH47" i="12"/>
  <c r="XI48" i="12"/>
  <c r="XH46" i="12"/>
  <c r="XJ48" i="12" l="1"/>
  <c r="XI47" i="12"/>
  <c r="XI46" i="12"/>
  <c r="WA17" i="12"/>
  <c r="WA16" i="12"/>
  <c r="WB18" i="12"/>
  <c r="ZD75" i="12"/>
  <c r="ZE76" i="12"/>
  <c r="ZF76" i="12" l="1"/>
  <c r="ZE75" i="12"/>
  <c r="WC18" i="12"/>
  <c r="WB16" i="12"/>
  <c r="WB17" i="12"/>
  <c r="XJ46" i="12"/>
  <c r="XJ47" i="12"/>
  <c r="XK48" i="12"/>
  <c r="XL48" i="12" l="1"/>
  <c r="XK46" i="12"/>
  <c r="XK47" i="12"/>
  <c r="WD18" i="12"/>
  <c r="WC16" i="12"/>
  <c r="WC17" i="12"/>
  <c r="ZG76" i="12"/>
  <c r="ZF75" i="12"/>
  <c r="ZH76" i="12" l="1"/>
  <c r="ZG75" i="12"/>
  <c r="WE18" i="12"/>
  <c r="WD16" i="12"/>
  <c r="WD17" i="12"/>
  <c r="XL47" i="12"/>
  <c r="XM48" i="12"/>
  <c r="XL46" i="12"/>
  <c r="WF18" i="12" l="1"/>
  <c r="WE16" i="12"/>
  <c r="WE17" i="12"/>
  <c r="ZI76" i="12"/>
  <c r="ZH75" i="12"/>
  <c r="XM47" i="12"/>
  <c r="XN48" i="12"/>
  <c r="XM46" i="12"/>
  <c r="XN46" i="12" l="1"/>
  <c r="XN47" i="12"/>
  <c r="XO48" i="12"/>
  <c r="ZJ76" i="12"/>
  <c r="ZI75" i="12"/>
  <c r="WG18" i="12"/>
  <c r="WF16" i="12"/>
  <c r="WF17" i="12"/>
  <c r="ZK76" i="12" l="1"/>
  <c r="ZJ75" i="12"/>
  <c r="XO47" i="12"/>
  <c r="XO46" i="12"/>
  <c r="XP48" i="12"/>
  <c r="WG16" i="12"/>
  <c r="WG17" i="12"/>
  <c r="WH18" i="12"/>
  <c r="WH17" i="12" l="1"/>
  <c r="WI18" i="12"/>
  <c r="WH16" i="12"/>
  <c r="ZK75" i="12"/>
  <c r="ZL76" i="12"/>
  <c r="XQ48" i="12"/>
  <c r="XP47" i="12"/>
  <c r="XP46" i="12"/>
  <c r="ZM76" i="12" l="1"/>
  <c r="ZL75" i="12"/>
  <c r="WI17" i="12"/>
  <c r="WI16" i="12"/>
  <c r="WJ18" i="12"/>
  <c r="XQ47" i="12"/>
  <c r="XR48" i="12" s="1"/>
  <c r="XQ46" i="12"/>
  <c r="XR46" i="12" l="1"/>
  <c r="XR47" i="12"/>
  <c r="XS48" i="12"/>
  <c r="WJ16" i="12"/>
  <c r="WJ17" i="12"/>
  <c r="WK18" i="12"/>
  <c r="ZN76" i="12"/>
  <c r="ZM75" i="12"/>
  <c r="ZN75" i="12" l="1"/>
  <c r="ZO76" i="12"/>
  <c r="WK16" i="12"/>
  <c r="WK17" i="12"/>
  <c r="WL18" i="12"/>
  <c r="XT48" i="12"/>
  <c r="XS46" i="12"/>
  <c r="XS47" i="12"/>
  <c r="XU48" i="12" l="1"/>
  <c r="XT46" i="12"/>
  <c r="XT47" i="12"/>
  <c r="WL17" i="12"/>
  <c r="WM18" i="12"/>
  <c r="WL16" i="12"/>
  <c r="ZP76" i="12"/>
  <c r="ZP75" i="12" s="1"/>
  <c r="ZQ76" i="12" s="1"/>
  <c r="ZO75" i="12"/>
  <c r="ZR76" i="12" l="1"/>
  <c r="ZQ75" i="12"/>
  <c r="WM17" i="12"/>
  <c r="WM16" i="12"/>
  <c r="XV48" i="12"/>
  <c r="XU47" i="12"/>
  <c r="XU46" i="12"/>
  <c r="XV46" i="12" l="1"/>
  <c r="XW48" i="12"/>
  <c r="XV47" i="12"/>
  <c r="WN18" i="12"/>
  <c r="ZS76" i="12"/>
  <c r="ZR75" i="12"/>
  <c r="ZS75" i="12" l="1"/>
  <c r="ZT76" i="12"/>
  <c r="WN17" i="12"/>
  <c r="WO18" i="12"/>
  <c r="WN16" i="12"/>
  <c r="XW46" i="12"/>
  <c r="XW47" i="12"/>
  <c r="XX48" i="12"/>
  <c r="ZT75" i="12" l="1"/>
  <c r="ZU76" i="12"/>
  <c r="XX46" i="12"/>
  <c r="XY48" i="12"/>
  <c r="XX47" i="12"/>
  <c r="WO17" i="12"/>
  <c r="WP18" i="12"/>
  <c r="WO16" i="12"/>
  <c r="XY47" i="12" l="1"/>
  <c r="XY46" i="12"/>
  <c r="XZ48" i="12"/>
  <c r="WP17" i="12"/>
  <c r="WQ18" i="12"/>
  <c r="WP16" i="12"/>
  <c r="ZU75" i="12"/>
  <c r="ZV76" i="12"/>
  <c r="YA48" i="12" l="1"/>
  <c r="XZ47" i="12"/>
  <c r="XZ46" i="12"/>
  <c r="ZV75" i="12"/>
  <c r="ZW76" i="12"/>
  <c r="WQ16" i="12"/>
  <c r="WQ17" i="12"/>
  <c r="WR18" i="12"/>
  <c r="WR16" i="12" l="1"/>
  <c r="WR17" i="12"/>
  <c r="WS18" i="12"/>
  <c r="ZW75" i="12"/>
  <c r="ZX76" i="12"/>
  <c r="YB48" i="12"/>
  <c r="YA46" i="12"/>
  <c r="YA47" i="12"/>
  <c r="YC48" i="12" l="1"/>
  <c r="YB47" i="12"/>
  <c r="YB46" i="12"/>
  <c r="ZY76" i="12"/>
  <c r="ZX75" i="12"/>
  <c r="WS16" i="12"/>
  <c r="WT18" i="12"/>
  <c r="WS17" i="12"/>
  <c r="WT17" i="12" l="1"/>
  <c r="WU18" i="12"/>
  <c r="WT16" i="12"/>
  <c r="ZY75" i="12"/>
  <c r="ZZ76" i="12"/>
  <c r="YC47" i="12"/>
  <c r="YD48" i="12"/>
  <c r="YC46" i="12"/>
  <c r="WU17" i="12" l="1"/>
  <c r="WU16" i="12"/>
  <c r="WV18" i="12"/>
  <c r="YD47" i="12"/>
  <c r="YE48" i="12"/>
  <c r="YD46" i="12"/>
  <c r="ZZ75" i="12"/>
  <c r="AAA76" i="12"/>
  <c r="AAB76" i="12" l="1"/>
  <c r="AAA75" i="12"/>
  <c r="YE46" i="12"/>
  <c r="YF48" i="12"/>
  <c r="YE47" i="12"/>
  <c r="WV16" i="12"/>
  <c r="WW18" i="12"/>
  <c r="WV17" i="12"/>
  <c r="WX18" i="12" l="1"/>
  <c r="WW16" i="12"/>
  <c r="WW17" i="12"/>
  <c r="YF46" i="12"/>
  <c r="YF47" i="12"/>
  <c r="YG48" i="12" s="1"/>
  <c r="AAB75" i="12"/>
  <c r="AAC76" i="12"/>
  <c r="WY18" i="12" l="1"/>
  <c r="WX17" i="12"/>
  <c r="WX16" i="12"/>
  <c r="AAD76" i="12"/>
  <c r="AAC75" i="12"/>
  <c r="YG47" i="12"/>
  <c r="YG46" i="12"/>
  <c r="YH48" i="12"/>
  <c r="YI48" i="12" l="1"/>
  <c r="YH47" i="12"/>
  <c r="YH46" i="12"/>
  <c r="AAE76" i="12"/>
  <c r="AAE75" i="12" s="1"/>
  <c r="AAF76" i="12" s="1"/>
  <c r="AAD75" i="12"/>
  <c r="WY16" i="12"/>
  <c r="WZ18" i="12"/>
  <c r="WY17" i="12"/>
  <c r="YI47" i="12" l="1"/>
  <c r="YI46" i="12"/>
  <c r="YJ48" i="12"/>
  <c r="XA18" i="12"/>
  <c r="WZ16" i="12"/>
  <c r="WZ17" i="12"/>
  <c r="AAG76" i="12"/>
  <c r="AAF75" i="12"/>
  <c r="XB18" i="12" l="1"/>
  <c r="XA16" i="12"/>
  <c r="XA17" i="12"/>
  <c r="YK48" i="12"/>
  <c r="YJ47" i="12"/>
  <c r="YJ46" i="12"/>
  <c r="AAH76" i="12"/>
  <c r="AAG75" i="12"/>
  <c r="YL48" i="12" l="1"/>
  <c r="YK46" i="12"/>
  <c r="YK47" i="12"/>
  <c r="AAH75" i="12"/>
  <c r="AAI76" i="12"/>
  <c r="XB16" i="12"/>
  <c r="XB17" i="12"/>
  <c r="XC18" i="12" l="1"/>
  <c r="AAJ76" i="12"/>
  <c r="AAI75" i="12"/>
  <c r="YM48" i="12"/>
  <c r="YL46" i="12"/>
  <c r="YL47" i="12"/>
  <c r="YM46" i="12" l="1"/>
  <c r="YM47" i="12"/>
  <c r="YN48" i="12"/>
  <c r="XC16" i="12"/>
  <c r="XD18" i="12"/>
  <c r="XC17" i="12"/>
  <c r="AAK76" i="12"/>
  <c r="AAJ75" i="12"/>
  <c r="XD16" i="12" l="1"/>
  <c r="XE18" i="12"/>
  <c r="XD17" i="12"/>
  <c r="AAL76" i="12"/>
  <c r="AAK75" i="12"/>
  <c r="YN46" i="12"/>
  <c r="YO48" i="12"/>
  <c r="YN47" i="12"/>
  <c r="YP48" i="12" l="1"/>
  <c r="YO47" i="12"/>
  <c r="YO46" i="12"/>
  <c r="AAL75" i="12"/>
  <c r="AAM76" i="12"/>
  <c r="XE16" i="12"/>
  <c r="XF18" i="12"/>
  <c r="XE17" i="12"/>
  <c r="AAN76" i="12" l="1"/>
  <c r="AAM75" i="12"/>
  <c r="XF16" i="12"/>
  <c r="XF17" i="12"/>
  <c r="XG18" i="12"/>
  <c r="YQ48" i="12"/>
  <c r="YP46" i="12"/>
  <c r="YP47" i="12"/>
  <c r="YQ46" i="12" l="1"/>
  <c r="YR48" i="12"/>
  <c r="YQ47" i="12"/>
  <c r="XG16" i="12"/>
  <c r="XG17" i="12"/>
  <c r="XH18" i="12"/>
  <c r="AAN75" i="12"/>
  <c r="AAO76" i="12"/>
  <c r="YS48" i="12" l="1"/>
  <c r="YR47" i="12"/>
  <c r="YR46" i="12"/>
  <c r="AAO75" i="12"/>
  <c r="AAP76" i="12"/>
  <c r="XH16" i="12"/>
  <c r="XH17" i="12"/>
  <c r="XI18" i="12"/>
  <c r="YS46" i="12" l="1"/>
  <c r="YT48" i="12"/>
  <c r="YS47" i="12"/>
  <c r="AAP75" i="12"/>
  <c r="AAQ76" i="12"/>
  <c r="XI17" i="12"/>
  <c r="XI16" i="12"/>
  <c r="XJ18" i="12"/>
  <c r="YT47" i="12" l="1"/>
  <c r="YU48" i="12"/>
  <c r="YT46" i="12"/>
  <c r="XJ17" i="12"/>
  <c r="XK18" i="12"/>
  <c r="XJ16" i="12"/>
  <c r="AAQ75" i="12"/>
  <c r="AAR76" i="12"/>
  <c r="XK17" i="12" l="1"/>
  <c r="XL18" i="12"/>
  <c r="XK16" i="12"/>
  <c r="AAR75" i="12"/>
  <c r="AAS76" i="12"/>
  <c r="YU46" i="12"/>
  <c r="YU47" i="12"/>
  <c r="YV48" i="12" s="1"/>
  <c r="YV46" i="12" l="1"/>
  <c r="YW48" i="12"/>
  <c r="YV47" i="12"/>
  <c r="AAT76" i="12"/>
  <c r="AAT75" i="12" s="1"/>
  <c r="AAS75" i="12"/>
  <c r="XM18" i="12"/>
  <c r="XL17" i="12"/>
  <c r="XL16" i="12"/>
  <c r="XM16" i="12" l="1"/>
  <c r="XN18" i="12"/>
  <c r="XM17" i="12"/>
  <c r="YW46" i="12"/>
  <c r="YX48" i="12"/>
  <c r="YW47" i="12"/>
  <c r="XN17" i="12" l="1"/>
  <c r="XN16" i="12"/>
  <c r="XO18" i="12"/>
  <c r="YX46" i="12"/>
  <c r="YY48" i="12"/>
  <c r="YX47" i="12"/>
  <c r="XO17" i="12" l="1"/>
  <c r="XO16" i="12"/>
  <c r="XP18" i="12"/>
  <c r="YZ48" i="12"/>
  <c r="YY46" i="12"/>
  <c r="YY47" i="12"/>
  <c r="YZ47" i="12" l="1"/>
  <c r="YZ46" i="12"/>
  <c r="ZA48" i="12"/>
  <c r="XQ18" i="12"/>
  <c r="XP17" i="12"/>
  <c r="XP16" i="12"/>
  <c r="XQ17" i="12" l="1"/>
  <c r="XQ16" i="12"/>
  <c r="ZA47" i="12"/>
  <c r="ZA46" i="12"/>
  <c r="ZB48" i="12"/>
  <c r="XR18" i="12" l="1"/>
  <c r="ZB47" i="12"/>
  <c r="ZC48" i="12"/>
  <c r="ZB46" i="12"/>
  <c r="ZD48" i="12" l="1"/>
  <c r="ZC46" i="12"/>
  <c r="ZC47" i="12"/>
  <c r="XS18" i="12"/>
  <c r="XR17" i="12"/>
  <c r="XR16" i="12"/>
  <c r="XS17" i="12" l="1"/>
  <c r="XT18" i="12"/>
  <c r="XS16" i="12"/>
  <c r="ZE48" i="12"/>
  <c r="ZD47" i="12"/>
  <c r="ZD46" i="12"/>
  <c r="ZE47" i="12" l="1"/>
  <c r="ZE46" i="12"/>
  <c r="ZF48" i="12"/>
  <c r="XU18" i="12"/>
  <c r="XT17" i="12"/>
  <c r="XT16" i="12"/>
  <c r="XU17" i="12" l="1"/>
  <c r="XU16" i="12"/>
  <c r="XV18" i="12"/>
  <c r="ZG48" i="12"/>
  <c r="ZF47" i="12"/>
  <c r="ZF46" i="12"/>
  <c r="ZG47" i="12" l="1"/>
  <c r="ZH48" i="12"/>
  <c r="ZG46" i="12"/>
  <c r="XW18" i="12"/>
  <c r="XV17" i="12"/>
  <c r="XV16" i="12"/>
  <c r="XX18" i="12" l="1"/>
  <c r="XW16" i="12"/>
  <c r="XW17" i="12"/>
  <c r="ZI48" i="12"/>
  <c r="ZH47" i="12"/>
  <c r="ZH46" i="12"/>
  <c r="ZI46" i="12" l="1"/>
  <c r="ZI47" i="12"/>
  <c r="ZJ48" i="12"/>
  <c r="XX16" i="12"/>
  <c r="XY18" i="12"/>
  <c r="XX17" i="12"/>
  <c r="XY16" i="12" l="1"/>
  <c r="XY17" i="12"/>
  <c r="XZ18" i="12"/>
  <c r="ZJ47" i="12"/>
  <c r="ZK48" i="12" s="1"/>
  <c r="ZJ46" i="12"/>
  <c r="ZK46" i="12" l="1"/>
  <c r="ZL48" i="12"/>
  <c r="ZK47" i="12"/>
  <c r="XZ16" i="12"/>
  <c r="XZ17" i="12"/>
  <c r="YA18" i="12"/>
  <c r="YA16" i="12" l="1"/>
  <c r="YA17" i="12"/>
  <c r="YB18" i="12"/>
  <c r="ZL46" i="12"/>
  <c r="ZM48" i="12"/>
  <c r="ZL47" i="12"/>
  <c r="ZN48" i="12" l="1"/>
  <c r="ZM47" i="12"/>
  <c r="ZM46" i="12"/>
  <c r="YB16" i="12"/>
  <c r="YC18" i="12"/>
  <c r="YB17" i="12"/>
  <c r="YC16" i="12" l="1"/>
  <c r="YD18" i="12"/>
  <c r="YC17" i="12"/>
  <c r="ZN47" i="12"/>
  <c r="ZN46" i="12"/>
  <c r="ZO48" i="12"/>
  <c r="ZO47" i="12" l="1"/>
  <c r="ZO46" i="12"/>
  <c r="ZP48" i="12"/>
  <c r="YD16" i="12"/>
  <c r="YE18" i="12"/>
  <c r="YD17" i="12"/>
  <c r="ZP46" i="12" l="1"/>
  <c r="ZQ48" i="12"/>
  <c r="ZP47" i="12"/>
  <c r="YE17" i="12"/>
  <c r="YE16" i="12"/>
  <c r="YF18" i="12"/>
  <c r="YF17" i="12" l="1"/>
  <c r="YF16" i="12"/>
  <c r="ZQ46" i="12"/>
  <c r="ZR48" i="12"/>
  <c r="ZQ47" i="12"/>
  <c r="ZR46" i="12" l="1"/>
  <c r="ZR47" i="12"/>
  <c r="ZS48" i="12"/>
  <c r="YG18" i="12"/>
  <c r="YG17" i="12" l="1"/>
  <c r="YG16" i="12"/>
  <c r="YH18" i="12"/>
  <c r="ZS46" i="12"/>
  <c r="ZT48" i="12"/>
  <c r="ZS47" i="12"/>
  <c r="YH17" i="12" l="1"/>
  <c r="YH16" i="12"/>
  <c r="YI18" i="12"/>
  <c r="ZT46" i="12"/>
  <c r="ZU48" i="12"/>
  <c r="ZT47" i="12"/>
  <c r="ZU47" i="12" l="1"/>
  <c r="ZU46" i="12"/>
  <c r="ZV48" i="12"/>
  <c r="YI17" i="12"/>
  <c r="YI16" i="12"/>
  <c r="YJ18" i="12"/>
  <c r="ZW48" i="12" l="1"/>
  <c r="ZV46" i="12"/>
  <c r="ZV47" i="12"/>
  <c r="YJ16" i="12"/>
  <c r="YK18" i="12"/>
  <c r="YJ17" i="12"/>
  <c r="YL18" i="12" l="1"/>
  <c r="YK16" i="12"/>
  <c r="YK17" i="12"/>
  <c r="ZW47" i="12"/>
  <c r="ZX48" i="12"/>
  <c r="ZW46" i="12"/>
  <c r="YM18" i="12" l="1"/>
  <c r="YL17" i="12"/>
  <c r="YL16" i="12"/>
  <c r="ZY48" i="12"/>
  <c r="ZX47" i="12"/>
  <c r="ZX46" i="12"/>
  <c r="ZY47" i="12" l="1"/>
  <c r="ZZ48" i="12" s="1"/>
  <c r="ZY46" i="12"/>
  <c r="YN18" i="12"/>
  <c r="YM17" i="12"/>
  <c r="YM16" i="12"/>
  <c r="YO18" i="12" l="1"/>
  <c r="YN17" i="12"/>
  <c r="YN16" i="12"/>
  <c r="AAA48" i="12"/>
  <c r="ZZ47" i="12"/>
  <c r="ZZ46" i="12"/>
  <c r="AAB48" i="12" l="1"/>
  <c r="AAA47" i="12"/>
  <c r="AAA46" i="12"/>
  <c r="YO17" i="12"/>
  <c r="YP18" i="12"/>
  <c r="YO16" i="12"/>
  <c r="AAB46" i="12" l="1"/>
  <c r="AAC48" i="12"/>
  <c r="AAB47" i="12"/>
  <c r="YP17" i="12"/>
  <c r="YQ18" i="12"/>
  <c r="YP16" i="12"/>
  <c r="AAD48" i="12" l="1"/>
  <c r="AAC47" i="12"/>
  <c r="AAC46" i="12"/>
  <c r="YQ17" i="12"/>
  <c r="YR18" i="12"/>
  <c r="YQ16" i="12"/>
  <c r="YR16" i="12" l="1"/>
  <c r="YS18" i="12"/>
  <c r="YR17" i="12"/>
  <c r="AAE48" i="12"/>
  <c r="AAD47" i="12"/>
  <c r="AAD46" i="12"/>
  <c r="YS16" i="12" l="1"/>
  <c r="YT18" i="12"/>
  <c r="YS17" i="12"/>
  <c r="AAE46" i="12"/>
  <c r="AAF48" i="12"/>
  <c r="AAE47" i="12"/>
  <c r="AAG48" i="12" l="1"/>
  <c r="AAF46" i="12"/>
  <c r="AAF47" i="12"/>
  <c r="YU18" i="12"/>
  <c r="YT17" i="12"/>
  <c r="YT16" i="12"/>
  <c r="YU16" i="12" l="1"/>
  <c r="YU17" i="12"/>
  <c r="AAG46" i="12"/>
  <c r="AAH48" i="12"/>
  <c r="AAG47" i="12"/>
  <c r="AAH46" i="12" l="1"/>
  <c r="AAI48" i="12"/>
  <c r="AAH47" i="12"/>
  <c r="YV18" i="12"/>
  <c r="YW18" i="12" l="1"/>
  <c r="YV17" i="12"/>
  <c r="YV16" i="12"/>
  <c r="AAI47" i="12"/>
  <c r="AAJ48" i="12"/>
  <c r="AAI46" i="12"/>
  <c r="AAJ47" i="12" l="1"/>
  <c r="AAK48" i="12"/>
  <c r="AAJ46" i="12"/>
  <c r="YX18" i="12"/>
  <c r="YW17" i="12"/>
  <c r="YW16" i="12"/>
  <c r="YY18" i="12" l="1"/>
  <c r="YX17" i="12"/>
  <c r="YX16" i="12"/>
  <c r="AAL48" i="12"/>
  <c r="AAK47" i="12"/>
  <c r="AAK46" i="12"/>
  <c r="AAM48" i="12" l="1"/>
  <c r="AAL46" i="12"/>
  <c r="AAL47" i="12"/>
  <c r="YY16" i="12"/>
  <c r="YZ18" i="12"/>
  <c r="YY17" i="12"/>
  <c r="YZ16" i="12" l="1"/>
  <c r="YZ17" i="12"/>
  <c r="ZA18" i="12"/>
  <c r="AAM47" i="12"/>
  <c r="AAN48" i="12"/>
  <c r="AAM46" i="12"/>
  <c r="ZA17" i="12" l="1"/>
  <c r="ZA16" i="12"/>
  <c r="ZB18" i="12"/>
  <c r="AAN47" i="12"/>
  <c r="AAN46" i="12"/>
  <c r="ZB17" i="12" l="1"/>
  <c r="ZB16" i="12"/>
  <c r="ZC18" i="12"/>
  <c r="ZC17" i="12" l="1"/>
  <c r="ZC16" i="12"/>
  <c r="ZD18" i="12"/>
  <c r="ZD17" i="12" l="1"/>
  <c r="ZD16" i="12"/>
  <c r="ZE18" i="12"/>
  <c r="ZF18" i="12" l="1"/>
  <c r="ZE17" i="12"/>
  <c r="ZE16" i="12"/>
  <c r="ZG18" i="12" l="1"/>
  <c r="ZF16" i="12"/>
  <c r="ZF17" i="12"/>
  <c r="ZG16" i="12" l="1"/>
  <c r="ZG17" i="12"/>
  <c r="ZH18" i="12"/>
  <c r="ZH16" i="12" l="1"/>
  <c r="ZH17" i="12"/>
  <c r="ZI18" i="12"/>
  <c r="ZI16" i="12" l="1"/>
  <c r="ZI17" i="12"/>
  <c r="ZJ18" i="12"/>
  <c r="ZJ17" i="12" l="1"/>
  <c r="ZJ16" i="12"/>
  <c r="ZK18" i="12" l="1"/>
  <c r="ZK17" i="12" l="1"/>
  <c r="ZL18" i="12"/>
  <c r="ZK16" i="12"/>
  <c r="ZL16" i="12" l="1"/>
  <c r="ZM18" i="12"/>
  <c r="ZL17" i="12"/>
  <c r="ZM16" i="12" l="1"/>
  <c r="ZN18" i="12"/>
  <c r="ZM17" i="12"/>
  <c r="ZO18" i="12" l="1"/>
  <c r="ZN17" i="12"/>
  <c r="ZN16" i="12"/>
  <c r="ZP18" i="12" l="1"/>
  <c r="ZO17" i="12"/>
  <c r="ZO16" i="12"/>
  <c r="ZQ18" i="12" l="1"/>
  <c r="ZP17" i="12"/>
  <c r="ZP16" i="12"/>
  <c r="ZQ17" i="12" l="1"/>
  <c r="ZR18" i="12"/>
  <c r="ZQ16" i="12"/>
  <c r="ZS18" i="12" l="1"/>
  <c r="ZR17" i="12"/>
  <c r="ZR16" i="12"/>
  <c r="ZT18" i="12" l="1"/>
  <c r="ZS17" i="12"/>
  <c r="ZS16" i="12"/>
  <c r="ZU18" i="12" l="1"/>
  <c r="ZT17" i="12"/>
  <c r="ZT16" i="12"/>
  <c r="ZV18" i="12" l="1"/>
  <c r="ZU17" i="12"/>
  <c r="ZU16" i="12"/>
  <c r="ZV17" i="12" l="1"/>
  <c r="ZV16" i="12"/>
  <c r="ZW18" i="12"/>
  <c r="ZW17" i="12" l="1"/>
  <c r="ZW16" i="12"/>
  <c r="ZX18" i="12"/>
  <c r="ZX16" i="12" l="1"/>
  <c r="ZY18" i="12"/>
  <c r="ZX17" i="12"/>
  <c r="ZY17" i="12" l="1"/>
  <c r="ZY16" i="12"/>
  <c r="ZZ18" i="12" l="1"/>
  <c r="AAA18" i="12" l="1"/>
  <c r="ZZ17" i="12"/>
  <c r="ZZ16" i="12"/>
  <c r="N68" i="12" l="1"/>
  <c r="AAA17" i="12"/>
  <c r="AAA16" i="12"/>
  <c r="AAB18" i="12"/>
  <c r="AAB16" i="12" l="1"/>
  <c r="AAC18" i="12"/>
  <c r="AAB17" i="12"/>
  <c r="O39" i="12"/>
  <c r="I69" i="12"/>
  <c r="S69" i="12" s="1"/>
  <c r="I39" i="12"/>
  <c r="AAC16" i="12" l="1"/>
  <c r="AAD18" i="12"/>
  <c r="AAC17" i="12"/>
  <c r="S39" i="12"/>
  <c r="V39" i="12"/>
  <c r="AAD16" i="12" l="1"/>
  <c r="AAE18" i="12"/>
  <c r="AAD17" i="12"/>
  <c r="AAE16" i="12" l="1"/>
  <c r="AAF18" i="12"/>
  <c r="AAE17" i="12"/>
  <c r="P66" i="12" l="1"/>
  <c r="AAF16" i="12"/>
  <c r="AAG18" i="12"/>
  <c r="AAF17" i="12"/>
  <c r="N56" i="12" l="1"/>
  <c r="AAG16" i="12"/>
  <c r="AAH18" i="12"/>
  <c r="AAG17" i="12"/>
  <c r="AAH16" i="12" l="1"/>
  <c r="AAI18" i="12"/>
  <c r="AAH17" i="12"/>
  <c r="AAI16" i="12" l="1"/>
  <c r="AAI17" i="12"/>
  <c r="AAJ18" i="12"/>
  <c r="AAK18" i="12" l="1"/>
  <c r="AAJ16" i="12"/>
  <c r="AAJ17" i="12"/>
  <c r="AAL18" i="12" l="1"/>
  <c r="AAK17" i="12"/>
  <c r="AAK16" i="12"/>
  <c r="AAM18" i="12" l="1"/>
  <c r="AAL17" i="12"/>
  <c r="AAL16" i="12"/>
  <c r="AAM17" i="12" l="1"/>
  <c r="AAN18" i="12"/>
  <c r="AAM16" i="12"/>
  <c r="K33" i="12" l="1" a="1"/>
  <c r="K33" i="12" s="1"/>
  <c r="M56" i="12" a="1"/>
  <c r="M56" i="12" s="1"/>
  <c r="M61" i="12" a="1"/>
  <c r="M61" i="12" s="1"/>
  <c r="K54" i="12" a="1"/>
  <c r="K54" i="12" s="1"/>
  <c r="AAN17" i="12"/>
  <c r="L54" i="12" s="1" a="1"/>
  <c r="L54" i="12" s="1"/>
  <c r="AAN16" i="12"/>
  <c r="L29" i="12" a="1"/>
  <c r="L29" i="12" s="1"/>
  <c r="K40" i="12" a="1"/>
  <c r="K40" i="12" s="1"/>
  <c r="M65" i="12" a="1"/>
  <c r="M65" i="12" s="1"/>
  <c r="K70" i="12" a="1"/>
  <c r="K70" i="12" s="1"/>
  <c r="M68" i="12" a="1"/>
  <c r="M68" i="12" s="1"/>
  <c r="L70" i="12" a="1"/>
  <c r="L70" i="12" s="1"/>
  <c r="L39" i="12" a="1"/>
  <c r="L39" i="12" s="1"/>
  <c r="K34" i="12" a="1"/>
  <c r="K34" i="12" s="1"/>
  <c r="M57" i="12" a="1"/>
  <c r="M57" i="12" s="1"/>
  <c r="L33" i="12" a="1"/>
  <c r="L33" i="12" s="1"/>
  <c r="K26" i="12" a="1"/>
  <c r="K26" i="12" s="1"/>
  <c r="K56" i="12" a="1"/>
  <c r="K56" i="12" s="1"/>
  <c r="M22" i="12" a="1"/>
  <c r="M22" i="12" s="1"/>
  <c r="M62" i="12" a="1"/>
  <c r="M62" i="12" s="1"/>
  <c r="L67" i="12" a="1"/>
  <c r="L67" i="12" s="1"/>
  <c r="L57" i="12" a="1"/>
  <c r="L57" i="12" s="1"/>
  <c r="M59" i="12" a="1"/>
  <c r="M59" i="12" s="1"/>
  <c r="M69" i="12" a="1"/>
  <c r="M69" i="12" s="1"/>
  <c r="K61" i="12" a="1"/>
  <c r="K61" i="12" s="1"/>
  <c r="K36" i="12" a="1"/>
  <c r="K36" i="12" s="1"/>
  <c r="L63" i="12" a="1"/>
  <c r="L63" i="12" s="1"/>
  <c r="L56" i="12" a="1"/>
  <c r="L56" i="12" s="1"/>
  <c r="M31" i="12" a="1"/>
  <c r="M31" i="12" s="1"/>
  <c r="L35" i="12" a="1"/>
  <c r="L35" i="12" s="1"/>
  <c r="L53" i="12" a="1"/>
  <c r="L53" i="12" s="1"/>
  <c r="L55" i="12" a="1"/>
  <c r="L55" i="12" s="1"/>
  <c r="M55" i="12" a="1"/>
  <c r="M55" i="12" s="1"/>
  <c r="K69" i="12" a="1"/>
  <c r="K69" i="12" s="1"/>
  <c r="M35" i="12" a="1"/>
  <c r="M35" i="12" s="1"/>
  <c r="M39" i="12" a="1"/>
  <c r="M39" i="12" s="1"/>
  <c r="M36" i="12" a="1"/>
  <c r="M36" i="12" s="1"/>
  <c r="M67" i="12" a="1"/>
  <c r="M67" i="12" s="1"/>
  <c r="L69" i="12" a="1"/>
  <c r="L69" i="12" s="1"/>
  <c r="L31" i="12" a="1"/>
  <c r="L31" i="12" s="1"/>
  <c r="M21" i="12" a="1"/>
  <c r="M21" i="12" s="1"/>
  <c r="M51" i="12" a="1"/>
  <c r="M51" i="12" s="1"/>
  <c r="M63" i="12" a="1"/>
  <c r="M63" i="12" s="1"/>
  <c r="L40" i="12" a="1"/>
  <c r="L40" i="12" s="1"/>
  <c r="L23" i="12" a="1"/>
  <c r="L23" i="12" s="1"/>
  <c r="M23" i="12" a="1"/>
  <c r="M23" i="12" s="1"/>
  <c r="M37" i="12" a="1"/>
  <c r="M37" i="12" s="1"/>
  <c r="K64" i="12" l="1" a="1"/>
  <c r="K64" i="12" s="1"/>
  <c r="M60" i="12" a="1"/>
  <c r="M60" i="12" s="1"/>
  <c r="K31" i="12" a="1"/>
  <c r="K31" i="12" s="1"/>
  <c r="L34" i="12" a="1"/>
  <c r="L34" i="12" s="1"/>
  <c r="L59" i="12" a="1"/>
  <c r="L59" i="12" s="1"/>
  <c r="M58" i="12" a="1"/>
  <c r="M58" i="12" s="1"/>
  <c r="K63" i="12" a="1"/>
  <c r="K63" i="12" s="1"/>
  <c r="L51" i="12" a="1"/>
  <c r="L51" i="12" s="1"/>
  <c r="L21" i="12" a="1"/>
  <c r="L21" i="12" s="1"/>
  <c r="K21" i="12" a="1"/>
  <c r="K21" i="12" s="1"/>
  <c r="K30" i="12" a="1"/>
  <c r="K30" i="12" s="1"/>
  <c r="L25" i="12" a="1"/>
  <c r="L25" i="12" s="1"/>
  <c r="K59" i="12" a="1"/>
  <c r="K59" i="12" s="1"/>
  <c r="K65" i="12" a="1"/>
  <c r="K65" i="12" s="1"/>
  <c r="K57" i="12" a="1"/>
  <c r="K57" i="12" s="1"/>
  <c r="K66" i="12" a="1"/>
  <c r="K66" i="12" s="1"/>
  <c r="L62" i="12" a="1"/>
  <c r="L62" i="12" s="1"/>
  <c r="M53" i="12" a="1"/>
  <c r="M53" i="12" s="1"/>
  <c r="L38" i="12" a="1"/>
  <c r="L38" i="12" s="1"/>
  <c r="K24" i="12" a="1"/>
  <c r="K24" i="12" s="1"/>
  <c r="M64" i="12" a="1"/>
  <c r="M64" i="12" s="1"/>
  <c r="K29" i="12" a="1"/>
  <c r="K29" i="12" s="1"/>
  <c r="M40" i="12" a="1"/>
  <c r="M40" i="12" s="1"/>
  <c r="K67" i="12" a="1"/>
  <c r="K67" i="12" s="1"/>
  <c r="K52" i="12" a="1"/>
  <c r="K52" i="12" s="1"/>
  <c r="L52" i="12" a="1"/>
  <c r="L52" i="12" s="1"/>
  <c r="M25" i="12" a="1"/>
  <c r="M25" i="12" s="1"/>
  <c r="K35" i="12" a="1"/>
  <c r="K35" i="12" s="1"/>
  <c r="M32" i="12" a="1"/>
  <c r="M32" i="12" s="1"/>
  <c r="L60" i="12" a="1"/>
  <c r="L60" i="12" s="1"/>
  <c r="L66" i="12" a="1"/>
  <c r="L66" i="12" s="1"/>
  <c r="L24" i="12" a="1"/>
  <c r="L24" i="12" s="1"/>
  <c r="M30" i="12" a="1"/>
  <c r="M30" i="12" s="1"/>
  <c r="K55" i="12" a="1"/>
  <c r="K55" i="12" s="1"/>
  <c r="L28" i="12" a="1"/>
  <c r="L28" i="12" s="1"/>
  <c r="M66" i="12" a="1"/>
  <c r="M66" i="12" s="1"/>
  <c r="M24" i="12" a="1"/>
  <c r="M24" i="12" s="1"/>
  <c r="L30" i="12" a="1"/>
  <c r="L30" i="12" s="1"/>
  <c r="L37" i="12" a="1"/>
  <c r="L37" i="12" s="1"/>
  <c r="K28" i="12" a="1"/>
  <c r="K28" i="12" s="1"/>
  <c r="L36" i="12" a="1"/>
  <c r="L36" i="12" s="1"/>
  <c r="K60" i="12" a="1"/>
  <c r="K60" i="12" s="1"/>
  <c r="M33" i="12" a="1"/>
  <c r="M33" i="12" s="1"/>
  <c r="M34" i="12" a="1"/>
  <c r="M34" i="12" s="1"/>
  <c r="I51" i="12"/>
  <c r="I21" i="12"/>
  <c r="O21" i="12"/>
  <c r="I36" i="12"/>
  <c r="I62" i="12"/>
  <c r="S62" i="12" s="1"/>
  <c r="I66" i="12"/>
  <c r="S66" i="12" s="1"/>
  <c r="O32" i="12"/>
  <c r="O36" i="12"/>
  <c r="I32" i="12"/>
  <c r="I24" i="12"/>
  <c r="I54" i="12"/>
  <c r="S54" i="12" s="1"/>
  <c r="I65" i="12"/>
  <c r="S65" i="12" s="1"/>
  <c r="I35" i="12"/>
  <c r="O35" i="12"/>
  <c r="H27" i="12"/>
  <c r="R27" i="12" s="1"/>
  <c r="H57" i="12"/>
  <c r="N27" i="12"/>
  <c r="H68" i="12"/>
  <c r="H38" i="12"/>
  <c r="R38" i="12" s="1"/>
  <c r="H67" i="12"/>
  <c r="H34" i="12"/>
  <c r="R34" i="12" s="1"/>
  <c r="H64" i="12"/>
  <c r="N34" i="12"/>
  <c r="H37" i="12"/>
  <c r="R37" i="12" s="1"/>
  <c r="H63" i="12"/>
  <c r="H33" i="12"/>
  <c r="R33" i="12" s="1"/>
  <c r="H31" i="12"/>
  <c r="R31" i="12" s="1"/>
  <c r="H25" i="12"/>
  <c r="R25" i="12" s="1"/>
  <c r="H55" i="12"/>
  <c r="H30" i="12"/>
  <c r="R30" i="12" s="1"/>
  <c r="H60" i="12"/>
  <c r="H61" i="12"/>
  <c r="O24" i="12"/>
  <c r="N33" i="12"/>
  <c r="O51" i="12"/>
  <c r="N30" i="12"/>
  <c r="O54" i="12"/>
  <c r="O62" i="12"/>
  <c r="N25" i="12"/>
  <c r="O65" i="12"/>
  <c r="H29" i="12"/>
  <c r="R29" i="12" s="1"/>
  <c r="H59" i="12"/>
  <c r="H35" i="12"/>
  <c r="R35" i="12" s="1"/>
  <c r="H65" i="12"/>
  <c r="H23" i="12"/>
  <c r="R23" i="12" s="1"/>
  <c r="H53" i="12"/>
  <c r="H58" i="12"/>
  <c r="H28" i="12"/>
  <c r="R28" i="12" s="1"/>
  <c r="H51" i="12"/>
  <c r="H21" i="12"/>
  <c r="N31" i="12"/>
  <c r="N29" i="12"/>
  <c r="N35" i="12"/>
  <c r="N21" i="12"/>
  <c r="N38" i="12"/>
  <c r="P61" i="12"/>
  <c r="P63" i="12"/>
  <c r="P60" i="12"/>
  <c r="P65" i="12"/>
  <c r="P51" i="12"/>
  <c r="P59" i="12"/>
  <c r="N57" i="12"/>
  <c r="N65" i="12"/>
  <c r="N60" i="12"/>
  <c r="N51" i="12"/>
  <c r="N61" i="12"/>
  <c r="N53" i="12"/>
  <c r="N23" i="12"/>
  <c r="N63" i="12"/>
  <c r="N59" i="12"/>
  <c r="N55" i="12"/>
  <c r="N64" i="12"/>
  <c r="I22" i="12"/>
  <c r="O22" i="12"/>
  <c r="I52" i="12"/>
  <c r="S52" i="12" s="1"/>
  <c r="K25" i="12" a="1"/>
  <c r="K25" i="12" s="1"/>
  <c r="K53" i="12" a="1"/>
  <c r="K53" i="12" s="1"/>
  <c r="L64" i="12" a="1"/>
  <c r="L64" i="12" s="1"/>
  <c r="M26" i="12" a="1"/>
  <c r="M26" i="12" s="1"/>
  <c r="K32" i="12" a="1"/>
  <c r="K32" i="12" s="1"/>
  <c r="M38" i="12" a="1"/>
  <c r="M38" i="12" s="1"/>
  <c r="M28" i="12" a="1"/>
  <c r="M28" i="12" s="1"/>
  <c r="L22" i="12" a="1"/>
  <c r="L22" i="12" s="1"/>
  <c r="K68" i="12" a="1"/>
  <c r="K68" i="12" s="1"/>
  <c r="L58" i="12" a="1"/>
  <c r="L58" i="12" s="1"/>
  <c r="K27" i="12" a="1"/>
  <c r="K27" i="12" s="1"/>
  <c r="M29" i="12" a="1"/>
  <c r="M29" i="12" s="1"/>
  <c r="M27" i="12" a="1"/>
  <c r="M27" i="12" s="1"/>
  <c r="K37" i="12" a="1"/>
  <c r="K37" i="12" s="1"/>
  <c r="K62" i="12" a="1"/>
  <c r="K62" i="12" s="1"/>
  <c r="L32" i="12" a="1"/>
  <c r="L32" i="12" s="1"/>
  <c r="L65" i="12" a="1"/>
  <c r="L65" i="12" s="1"/>
  <c r="K38" i="12" a="1"/>
  <c r="K38" i="12" s="1"/>
  <c r="K58" i="12" a="1"/>
  <c r="K58" i="12" s="1"/>
  <c r="K39" i="12" a="1"/>
  <c r="K39" i="12" s="1"/>
  <c r="L26" i="12" a="1"/>
  <c r="L26" i="12" s="1"/>
  <c r="M52" i="12" a="1"/>
  <c r="M52" i="12" s="1"/>
  <c r="M54" i="12" a="1"/>
  <c r="M54" i="12" s="1"/>
  <c r="L61" i="12" a="1"/>
  <c r="L61" i="12" s="1"/>
  <c r="M70" i="12" a="1"/>
  <c r="M70" i="12" s="1"/>
  <c r="K51" i="12" a="1"/>
  <c r="K51" i="12" s="1"/>
  <c r="L27" i="12" a="1"/>
  <c r="L27" i="12" s="1"/>
  <c r="K22" i="12" a="1"/>
  <c r="K22" i="12" s="1"/>
  <c r="L68" i="12" a="1"/>
  <c r="L68" i="12" s="1"/>
  <c r="K23" i="12" a="1"/>
  <c r="K23" i="12" s="1"/>
  <c r="S22" i="12" l="1"/>
  <c r="V22" i="12"/>
  <c r="R63" i="12"/>
  <c r="V63" i="12"/>
  <c r="S35" i="12"/>
  <c r="V35" i="12"/>
  <c r="R61" i="12"/>
  <c r="V61" i="12"/>
  <c r="R55" i="12"/>
  <c r="V55" i="12"/>
  <c r="S24" i="12"/>
  <c r="V24" i="12"/>
  <c r="R58" i="12"/>
  <c r="V58" i="12"/>
  <c r="S32" i="12"/>
  <c r="V32" i="12"/>
  <c r="R60" i="12"/>
  <c r="V60" i="12"/>
  <c r="R53" i="12"/>
  <c r="V53" i="12"/>
  <c r="R59" i="12"/>
  <c r="V59" i="12"/>
  <c r="S36" i="12"/>
  <c r="V36" i="12"/>
  <c r="R64" i="12"/>
  <c r="V64" i="12"/>
  <c r="R67" i="12"/>
  <c r="V67" i="12"/>
  <c r="R68" i="12"/>
  <c r="V68" i="12"/>
  <c r="V65" i="12"/>
  <c r="R65" i="12"/>
  <c r="R57" i="12"/>
  <c r="V57" i="12"/>
  <c r="J63" i="10" l="1"/>
  <c r="I63" i="10"/>
  <c r="J62" i="10"/>
  <c r="I62" i="10"/>
  <c r="J61" i="10"/>
  <c r="I61" i="10"/>
  <c r="J60" i="10"/>
  <c r="I60" i="10"/>
  <c r="J59" i="10"/>
  <c r="I59" i="10"/>
  <c r="J58" i="10"/>
  <c r="I58" i="10"/>
  <c r="J57" i="10"/>
  <c r="I57" i="10"/>
  <c r="J56" i="10"/>
  <c r="I56" i="10"/>
  <c r="J55" i="10"/>
  <c r="I55" i="10"/>
  <c r="J54" i="10"/>
  <c r="I54" i="10"/>
  <c r="J53" i="10"/>
  <c r="I53" i="10"/>
  <c r="J52" i="10"/>
  <c r="I52" i="10"/>
  <c r="J51" i="10"/>
  <c r="I51" i="10"/>
  <c r="J50" i="10"/>
  <c r="I50" i="10"/>
  <c r="J49" i="10"/>
  <c r="I49" i="10"/>
  <c r="J48" i="10"/>
  <c r="I48" i="10"/>
  <c r="H8" i="10"/>
  <c r="E8" i="10"/>
  <c r="D79" i="9"/>
  <c r="C79" i="9"/>
  <c r="E9" i="9"/>
  <c r="P74" i="8"/>
  <c r="K74" i="8"/>
  <c r="F74" i="8"/>
  <c r="M71" i="8"/>
  <c r="H71" i="8"/>
  <c r="C71" i="8"/>
  <c r="Q70" i="8"/>
  <c r="O70" i="8"/>
  <c r="P70" i="8" s="1"/>
  <c r="L70" i="8"/>
  <c r="J70" i="8"/>
  <c r="K70" i="8" s="1"/>
  <c r="E70" i="8"/>
  <c r="O69" i="8"/>
  <c r="J69" i="8"/>
  <c r="E69" i="8"/>
  <c r="O68" i="8"/>
  <c r="J68" i="8"/>
  <c r="E68" i="8"/>
  <c r="O67" i="8"/>
  <c r="J67" i="8"/>
  <c r="E67" i="8"/>
  <c r="O66" i="8"/>
  <c r="J66" i="8"/>
  <c r="E66" i="8"/>
  <c r="O65" i="8"/>
  <c r="J65" i="8"/>
  <c r="E65" i="8"/>
  <c r="O64" i="8"/>
  <c r="J64" i="8"/>
  <c r="E64" i="8"/>
  <c r="O63" i="8"/>
  <c r="J63" i="8"/>
  <c r="E63" i="8"/>
  <c r="O62" i="8"/>
  <c r="J62" i="8"/>
  <c r="E62" i="8"/>
  <c r="O61" i="8"/>
  <c r="J61" i="8"/>
  <c r="E61" i="8"/>
  <c r="O60" i="8"/>
  <c r="J60" i="8"/>
  <c r="E60" i="8"/>
  <c r="O59" i="8"/>
  <c r="J59" i="8"/>
  <c r="E59" i="8"/>
  <c r="O58" i="8"/>
  <c r="J58" i="8"/>
  <c r="E58" i="8"/>
  <c r="O57" i="8"/>
  <c r="J57" i="8"/>
  <c r="E57" i="8"/>
  <c r="O56" i="8"/>
  <c r="J56" i="8"/>
  <c r="E56" i="8"/>
  <c r="O55" i="8"/>
  <c r="J55" i="8"/>
  <c r="E55" i="8"/>
  <c r="O54" i="8"/>
  <c r="J54" i="8"/>
  <c r="E54" i="8"/>
  <c r="O53" i="8"/>
  <c r="J53" i="8"/>
  <c r="E53" i="8"/>
  <c r="O52" i="8"/>
  <c r="J52" i="8"/>
  <c r="E52" i="8"/>
  <c r="O51" i="8"/>
  <c r="J51" i="8"/>
  <c r="E51" i="8"/>
  <c r="AC15" i="8"/>
  <c r="AB15" i="8"/>
  <c r="AA15" i="8"/>
  <c r="Z15" i="8"/>
  <c r="Y15" i="8"/>
  <c r="AD14" i="8"/>
  <c r="P79" i="8" s="1"/>
  <c r="P81" i="8" s="1"/>
  <c r="N47" i="6" s="1"/>
  <c r="N51" i="6" s="1"/>
  <c r="AD13" i="8"/>
  <c r="K79" i="8" s="1"/>
  <c r="K81" i="8" s="1"/>
  <c r="AD12" i="8"/>
  <c r="F79" i="8" s="1"/>
  <c r="F81" i="8" s="1"/>
  <c r="B10" i="8"/>
  <c r="C10" i="8" s="1"/>
  <c r="D10" i="8" s="1"/>
  <c r="E10" i="8" s="1"/>
  <c r="F10" i="8" s="1"/>
  <c r="G10" i="8" s="1"/>
  <c r="H10" i="8" s="1"/>
  <c r="I10" i="8" s="1"/>
  <c r="J10" i="8" s="1"/>
  <c r="K10" i="8" s="1"/>
  <c r="L10" i="8" s="1"/>
  <c r="M10" i="8" s="1"/>
  <c r="N10" i="8" s="1"/>
  <c r="O10" i="8" s="1"/>
  <c r="P10" i="8" s="1"/>
  <c r="V9" i="8"/>
  <c r="V15" i="8" s="1"/>
  <c r="W15" i="8" s="1"/>
  <c r="K83" i="8" s="1"/>
  <c r="T8" i="10" l="1"/>
  <c r="AD15" i="8"/>
  <c r="N47" i="5"/>
  <c r="N51" i="5" s="1"/>
  <c r="N47" i="4"/>
  <c r="N51" i="4" s="1"/>
  <c r="N47" i="3"/>
  <c r="N51" i="3" s="1"/>
  <c r="I8" i="10"/>
  <c r="M8" i="10"/>
  <c r="P8" i="10"/>
  <c r="S8" i="10"/>
  <c r="Q8" i="10"/>
  <c r="G8" i="10"/>
  <c r="F8" i="10"/>
  <c r="AB67" i="11" s="1"/>
  <c r="W8" i="10"/>
  <c r="O8" i="10"/>
  <c r="N8" i="10"/>
  <c r="L8" i="10"/>
  <c r="K8" i="10"/>
  <c r="J8" i="10"/>
  <c r="T67" i="11" s="1"/>
  <c r="V14" i="8"/>
  <c r="W14" i="8" s="1"/>
  <c r="P83" i="8" s="1"/>
  <c r="V13" i="8"/>
  <c r="W13" i="8" s="1"/>
  <c r="F83" i="8" s="1"/>
  <c r="U8" i="10"/>
  <c r="V8" i="10"/>
  <c r="U67" i="11" l="1"/>
  <c r="P67" i="11"/>
  <c r="W67" i="11"/>
  <c r="N67" i="11"/>
  <c r="O67" i="11"/>
  <c r="Q67" i="11"/>
  <c r="Y67" i="11"/>
  <c r="AE67" i="11"/>
  <c r="R67" i="11"/>
  <c r="V67" i="11"/>
  <c r="X67" i="11"/>
  <c r="AD67" i="11"/>
  <c r="Z67" i="11"/>
  <c r="AA67" i="11"/>
  <c r="AC67" i="11"/>
  <c r="S67" i="11"/>
  <c r="H63" i="11"/>
  <c r="H75" i="11"/>
  <c r="G53" i="15" s="1"/>
  <c r="H53" i="15" s="1"/>
  <c r="H50" i="11"/>
  <c r="H55" i="11"/>
  <c r="H69" i="11"/>
  <c r="G47" i="15" s="1"/>
  <c r="H47" i="15" s="1"/>
  <c r="H54" i="11"/>
  <c r="H68" i="11"/>
  <c r="G46" i="15" s="1"/>
  <c r="H46" i="15" s="1"/>
  <c r="H44" i="11"/>
  <c r="H46" i="11"/>
  <c r="H58" i="11"/>
  <c r="H53" i="11"/>
  <c r="H74" i="11"/>
  <c r="G52" i="15" s="1"/>
  <c r="H52" i="15" s="1"/>
  <c r="H64" i="11"/>
  <c r="H72" i="11"/>
  <c r="G50" i="15" s="1"/>
  <c r="H50" i="15" s="1"/>
  <c r="H56" i="11"/>
  <c r="H59" i="11"/>
  <c r="H60" i="11"/>
  <c r="H77" i="11"/>
  <c r="G55" i="15" s="1"/>
  <c r="H55" i="15" s="1"/>
  <c r="H43" i="11"/>
  <c r="H47" i="11"/>
  <c r="H70" i="11"/>
  <c r="G48" i="15" s="1"/>
  <c r="H48" i="15" s="1"/>
  <c r="H45" i="11"/>
  <c r="H52" i="11"/>
  <c r="H57" i="11"/>
  <c r="H48" i="11"/>
  <c r="H76" i="11"/>
  <c r="G54" i="15" s="1"/>
  <c r="H54" i="15" s="1"/>
  <c r="H73" i="11"/>
  <c r="G51" i="15" s="1"/>
  <c r="H51" i="15" s="1"/>
  <c r="H62" i="11"/>
  <c r="H42" i="11"/>
  <c r="H71" i="11"/>
  <c r="G49" i="15" s="1"/>
  <c r="H49" i="15" s="1"/>
  <c r="H49" i="11"/>
  <c r="H61" i="11"/>
  <c r="H51" i="11"/>
  <c r="G28" i="15" l="1"/>
  <c r="H28" i="15" s="1"/>
  <c r="H35" i="4"/>
  <c r="K35" i="4" s="1"/>
  <c r="H35" i="5"/>
  <c r="K35" i="5" s="1"/>
  <c r="H35" i="3"/>
  <c r="G21" i="15"/>
  <c r="H21" i="15" s="1"/>
  <c r="H28" i="4"/>
  <c r="K28" i="4" s="1"/>
  <c r="N28" i="4" s="1"/>
  <c r="H28" i="5"/>
  <c r="K28" i="5" s="1"/>
  <c r="N28" i="5" s="1"/>
  <c r="H28" i="3"/>
  <c r="G31" i="15"/>
  <c r="H31" i="15" s="1"/>
  <c r="U31" i="15" s="1"/>
  <c r="H38" i="4"/>
  <c r="K38" i="4" s="1"/>
  <c r="N38" i="4" s="1"/>
  <c r="H38" i="5"/>
  <c r="K38" i="5" s="1"/>
  <c r="N38" i="5" s="1"/>
  <c r="H38" i="3"/>
  <c r="K38" i="3" s="1"/>
  <c r="N38" i="3" s="1"/>
  <c r="G22" i="15"/>
  <c r="H22" i="15" s="1"/>
  <c r="U22" i="15" s="1"/>
  <c r="H29" i="3"/>
  <c r="K29" i="3" s="1"/>
  <c r="N29" i="3" s="1"/>
  <c r="H29" i="5"/>
  <c r="K29" i="5" s="1"/>
  <c r="N29" i="5" s="1"/>
  <c r="H29" i="4"/>
  <c r="K29" i="4" s="1"/>
  <c r="N29" i="4" s="1"/>
  <c r="G33" i="15"/>
  <c r="H33" i="15" s="1"/>
  <c r="R33" i="15" s="1"/>
  <c r="H40" i="3"/>
  <c r="K40" i="3" s="1"/>
  <c r="N40" i="3" s="1"/>
  <c r="H40" i="4"/>
  <c r="K40" i="4" s="1"/>
  <c r="N40" i="4" s="1"/>
  <c r="H40" i="5"/>
  <c r="K40" i="5" s="1"/>
  <c r="N40" i="5" s="1"/>
  <c r="G14" i="15"/>
  <c r="H14" i="15" s="1"/>
  <c r="H21" i="4"/>
  <c r="K21" i="4" s="1"/>
  <c r="N21" i="4" s="1"/>
  <c r="H21" i="3"/>
  <c r="H21" i="5"/>
  <c r="K21" i="5" s="1"/>
  <c r="N21" i="5" s="1"/>
  <c r="G16" i="15"/>
  <c r="H16" i="15" s="1"/>
  <c r="U16" i="15" s="1"/>
  <c r="H23" i="3"/>
  <c r="H23" i="4"/>
  <c r="K23" i="4" s="1"/>
  <c r="N23" i="4" s="1"/>
  <c r="H23" i="5"/>
  <c r="K23" i="5" s="1"/>
  <c r="N23" i="5" s="1"/>
  <c r="G23" i="15"/>
  <c r="H23" i="15" s="1"/>
  <c r="H30" i="3"/>
  <c r="K30" i="3" s="1"/>
  <c r="N30" i="3" s="1"/>
  <c r="H30" i="4"/>
  <c r="K30" i="4" s="1"/>
  <c r="N30" i="4" s="1"/>
  <c r="H30" i="5"/>
  <c r="K30" i="5" s="1"/>
  <c r="N30" i="5" s="1"/>
  <c r="G18" i="15"/>
  <c r="H18" i="15" s="1"/>
  <c r="L18" i="15" s="1"/>
  <c r="H25" i="5"/>
  <c r="K25" i="5" s="1"/>
  <c r="N25" i="5" s="1"/>
  <c r="H25" i="4"/>
  <c r="K25" i="4" s="1"/>
  <c r="N25" i="4" s="1"/>
  <c r="H25" i="3"/>
  <c r="K25" i="3" s="1"/>
  <c r="N25" i="3" s="1"/>
  <c r="G27" i="15"/>
  <c r="H27" i="15" s="1"/>
  <c r="U27" i="15" s="1"/>
  <c r="H34" i="4"/>
  <c r="K34" i="4" s="1"/>
  <c r="N34" i="4" s="1"/>
  <c r="H34" i="3"/>
  <c r="K34" i="3" s="1"/>
  <c r="N34" i="3" s="1"/>
  <c r="H34" i="5"/>
  <c r="K34" i="5" s="1"/>
  <c r="N34" i="5" s="1"/>
  <c r="G17" i="15"/>
  <c r="H17" i="15" s="1"/>
  <c r="H24" i="5"/>
  <c r="K24" i="5" s="1"/>
  <c r="H24" i="3"/>
  <c r="H24" i="4"/>
  <c r="K24" i="4" s="1"/>
  <c r="G32" i="15"/>
  <c r="H32" i="15" s="1"/>
  <c r="R32" i="15" s="1"/>
  <c r="H39" i="5"/>
  <c r="K39" i="5" s="1"/>
  <c r="N39" i="5" s="1"/>
  <c r="H39" i="3"/>
  <c r="H39" i="4"/>
  <c r="K39" i="4" s="1"/>
  <c r="N39" i="4" s="1"/>
  <c r="G20" i="15"/>
  <c r="H20" i="15" s="1"/>
  <c r="O20" i="15" s="1"/>
  <c r="H27" i="3"/>
  <c r="K27" i="3" s="1"/>
  <c r="N27" i="3" s="1"/>
  <c r="H27" i="4"/>
  <c r="K27" i="4" s="1"/>
  <c r="N27" i="4" s="1"/>
  <c r="H27" i="5"/>
  <c r="K27" i="5" s="1"/>
  <c r="N27" i="5" s="1"/>
  <c r="G25" i="15"/>
  <c r="H25" i="15" s="1"/>
  <c r="O25" i="15" s="1"/>
  <c r="H32" i="4"/>
  <c r="K32" i="4" s="1"/>
  <c r="N32" i="4" s="1"/>
  <c r="H32" i="5"/>
  <c r="K32" i="5" s="1"/>
  <c r="N32" i="5" s="1"/>
  <c r="H32" i="3"/>
  <c r="K32" i="3" s="1"/>
  <c r="N32" i="3" s="1"/>
  <c r="G26" i="15"/>
  <c r="H26" i="15" s="1"/>
  <c r="U26" i="15" s="1"/>
  <c r="H33" i="4"/>
  <c r="K33" i="4" s="1"/>
  <c r="N33" i="4" s="1"/>
  <c r="H33" i="3"/>
  <c r="K33" i="3" s="1"/>
  <c r="N33" i="3" s="1"/>
  <c r="H33" i="5"/>
  <c r="K33" i="5" s="1"/>
  <c r="N33" i="5" s="1"/>
  <c r="G30" i="15"/>
  <c r="H30" i="15" s="1"/>
  <c r="H37" i="3"/>
  <c r="H37" i="4"/>
  <c r="K37" i="4" s="1"/>
  <c r="N37" i="4" s="1"/>
  <c r="H37" i="5"/>
  <c r="K37" i="5" s="1"/>
  <c r="N37" i="5" s="1"/>
  <c r="G24" i="15"/>
  <c r="H24" i="15" s="1"/>
  <c r="U24" i="15" s="1"/>
  <c r="H31" i="3"/>
  <c r="H31" i="4"/>
  <c r="K31" i="4" s="1"/>
  <c r="N31" i="4" s="1"/>
  <c r="H31" i="5"/>
  <c r="K31" i="5" s="1"/>
  <c r="N31" i="5" s="1"/>
  <c r="G29" i="15"/>
  <c r="H29" i="15" s="1"/>
  <c r="U29" i="15" s="1"/>
  <c r="H36" i="5"/>
  <c r="K36" i="5" s="1"/>
  <c r="N36" i="5" s="1"/>
  <c r="H36" i="3"/>
  <c r="K36" i="3" s="1"/>
  <c r="N36" i="3" s="1"/>
  <c r="H36" i="4"/>
  <c r="K36" i="4" s="1"/>
  <c r="N36" i="4" s="1"/>
  <c r="H20" i="3"/>
  <c r="K20" i="3" s="1"/>
  <c r="H20" i="4"/>
  <c r="K20" i="4" s="1"/>
  <c r="H20" i="5"/>
  <c r="K20" i="5" s="1"/>
  <c r="G15" i="15"/>
  <c r="H15" i="15" s="1"/>
  <c r="L15" i="15" s="1"/>
  <c r="H22" i="4"/>
  <c r="K22" i="4" s="1"/>
  <c r="N22" i="4" s="1"/>
  <c r="H22" i="5"/>
  <c r="K22" i="5" s="1"/>
  <c r="N22" i="5" s="1"/>
  <c r="H22" i="3"/>
  <c r="K22" i="3" s="1"/>
  <c r="N22" i="3" s="1"/>
  <c r="G19" i="15"/>
  <c r="H19" i="15" s="1"/>
  <c r="U19" i="15" s="1"/>
  <c r="H26" i="5"/>
  <c r="K26" i="5" s="1"/>
  <c r="H26" i="3"/>
  <c r="H26" i="4"/>
  <c r="K26" i="4" s="1"/>
  <c r="N26" i="4" s="1"/>
  <c r="U28" i="15"/>
  <c r="R28" i="15"/>
  <c r="O28" i="15"/>
  <c r="L28" i="15"/>
  <c r="U21" i="15"/>
  <c r="R21" i="15"/>
  <c r="L21" i="15"/>
  <c r="O21" i="15"/>
  <c r="R23" i="15"/>
  <c r="U23" i="15"/>
  <c r="O23" i="15"/>
  <c r="L23" i="15"/>
  <c r="L16" i="15"/>
  <c r="O16" i="15"/>
  <c r="O14" i="15"/>
  <c r="U14" i="15"/>
  <c r="L14" i="15"/>
  <c r="R14" i="15"/>
  <c r="U30" i="15"/>
  <c r="L30" i="15"/>
  <c r="R30" i="15"/>
  <c r="O30" i="15"/>
  <c r="R17" i="15"/>
  <c r="L17" i="15"/>
  <c r="O17" i="15"/>
  <c r="U17" i="15"/>
  <c r="U20" i="15"/>
  <c r="R20" i="15"/>
  <c r="C35" i="8"/>
  <c r="J74" i="1" s="1"/>
  <c r="G38" i="15"/>
  <c r="H38" i="15" s="1"/>
  <c r="C36" i="8"/>
  <c r="J75" i="1" s="1"/>
  <c r="G39" i="15"/>
  <c r="H39" i="15" s="1"/>
  <c r="G13" i="15"/>
  <c r="H13" i="15" s="1"/>
  <c r="C13" i="8"/>
  <c r="D13" i="8" s="1"/>
  <c r="K37" i="3"/>
  <c r="N37" i="3" s="1"/>
  <c r="K39" i="3"/>
  <c r="N39" i="3" s="1"/>
  <c r="K21" i="3"/>
  <c r="N21" i="3" s="1"/>
  <c r="H20" i="6"/>
  <c r="K20" i="6" s="1"/>
  <c r="K28" i="3"/>
  <c r="N28" i="3" s="1"/>
  <c r="K31" i="3"/>
  <c r="N31" i="3" s="1"/>
  <c r="N24" i="5"/>
  <c r="K24" i="3"/>
  <c r="N24" i="3" s="1"/>
  <c r="N24" i="4"/>
  <c r="N26" i="5"/>
  <c r="K26" i="3"/>
  <c r="N26" i="3" s="1"/>
  <c r="N35" i="5"/>
  <c r="K35" i="3"/>
  <c r="N35" i="3" s="1"/>
  <c r="N35" i="4"/>
  <c r="K23" i="3"/>
  <c r="N23" i="3" s="1"/>
  <c r="C32" i="8"/>
  <c r="D32" i="8" s="1"/>
  <c r="F32" i="8" s="1"/>
  <c r="G32" i="8" s="1"/>
  <c r="H40" i="6"/>
  <c r="C27" i="8"/>
  <c r="D27" i="8" s="1"/>
  <c r="N27" i="8" s="1"/>
  <c r="H34" i="6"/>
  <c r="C24" i="8"/>
  <c r="D24" i="8" s="1"/>
  <c r="N24" i="8" s="1"/>
  <c r="H31" i="6"/>
  <c r="C30" i="8"/>
  <c r="D30" i="8" s="1"/>
  <c r="N30" i="8" s="1"/>
  <c r="H37" i="6"/>
  <c r="C17" i="8"/>
  <c r="D17" i="8" s="1"/>
  <c r="J17" i="8" s="1"/>
  <c r="H24" i="6"/>
  <c r="C18" i="8"/>
  <c r="D18" i="8" s="1"/>
  <c r="F18" i="8" s="1"/>
  <c r="H25" i="6"/>
  <c r="C25" i="8"/>
  <c r="D25" i="8" s="1"/>
  <c r="J25" i="8" s="1"/>
  <c r="K25" i="8" s="1"/>
  <c r="H32" i="6"/>
  <c r="C14" i="8"/>
  <c r="D14" i="8" s="1"/>
  <c r="J14" i="8" s="1"/>
  <c r="H51" i="8" s="1"/>
  <c r="H21" i="6"/>
  <c r="C31" i="8"/>
  <c r="D31" i="8" s="1"/>
  <c r="J31" i="8" s="1"/>
  <c r="H38" i="6"/>
  <c r="C22" i="8"/>
  <c r="D22" i="8" s="1"/>
  <c r="N22" i="8" s="1"/>
  <c r="H29" i="6"/>
  <c r="C33" i="8"/>
  <c r="D33" i="8" s="1"/>
  <c r="J33" i="8" s="1"/>
  <c r="H39" i="6"/>
  <c r="C20" i="8"/>
  <c r="D20" i="8" s="1"/>
  <c r="F20" i="8" s="1"/>
  <c r="H27" i="6"/>
  <c r="C29" i="8"/>
  <c r="D29" i="8" s="1"/>
  <c r="J29" i="8" s="1"/>
  <c r="H36" i="6"/>
  <c r="C15" i="8"/>
  <c r="D15" i="8" s="1"/>
  <c r="N15" i="8" s="1"/>
  <c r="O15" i="8" s="1"/>
  <c r="H22" i="6"/>
  <c r="C19" i="8"/>
  <c r="D19" i="8" s="1"/>
  <c r="J19" i="8" s="1"/>
  <c r="H26" i="6"/>
  <c r="C26" i="8"/>
  <c r="D26" i="8" s="1"/>
  <c r="F26" i="8" s="1"/>
  <c r="G26" i="8" s="1"/>
  <c r="H33" i="6"/>
  <c r="C23" i="8"/>
  <c r="D23" i="8" s="1"/>
  <c r="J23" i="8" s="1"/>
  <c r="H30" i="6"/>
  <c r="C21" i="8"/>
  <c r="D21" i="8" s="1"/>
  <c r="J21" i="8" s="1"/>
  <c r="H58" i="8" s="1"/>
  <c r="H28" i="6"/>
  <c r="C28" i="8"/>
  <c r="D28" i="8" s="1"/>
  <c r="J28" i="8" s="1"/>
  <c r="H35" i="6"/>
  <c r="C16" i="8"/>
  <c r="D16" i="8" s="1"/>
  <c r="J16" i="8" s="1"/>
  <c r="H23" i="6"/>
  <c r="H36" i="11"/>
  <c r="L24" i="15" l="1"/>
  <c r="L20" i="15"/>
  <c r="R24" i="15"/>
  <c r="L32" i="15"/>
  <c r="U32" i="15"/>
  <c r="L31" i="15"/>
  <c r="L29" i="15"/>
  <c r="O31" i="15"/>
  <c r="O29" i="15"/>
  <c r="R31" i="15"/>
  <c r="R29" i="15"/>
  <c r="U25" i="15"/>
  <c r="L27" i="15"/>
  <c r="O27" i="15"/>
  <c r="U33" i="15"/>
  <c r="R27" i="15"/>
  <c r="L26" i="15"/>
  <c r="L33" i="15"/>
  <c r="R26" i="15"/>
  <c r="O15" i="15"/>
  <c r="O33" i="15"/>
  <c r="O26" i="15"/>
  <c r="L19" i="15"/>
  <c r="O22" i="15"/>
  <c r="R22" i="15"/>
  <c r="O24" i="15"/>
  <c r="R25" i="15"/>
  <c r="L22" i="15"/>
  <c r="L25" i="15"/>
  <c r="U18" i="15"/>
  <c r="R18" i="15"/>
  <c r="O18" i="15"/>
  <c r="R19" i="15"/>
  <c r="R15" i="15"/>
  <c r="O19" i="15"/>
  <c r="U15" i="15"/>
  <c r="O32" i="15"/>
  <c r="R16" i="15"/>
  <c r="O13" i="15"/>
  <c r="U13" i="15"/>
  <c r="R13" i="15"/>
  <c r="L13" i="15"/>
  <c r="C70" i="8"/>
  <c r="G70" i="8" s="1"/>
  <c r="T20" i="6"/>
  <c r="V28" i="3"/>
  <c r="O28" i="3"/>
  <c r="W28" i="3" s="1"/>
  <c r="M28" i="3"/>
  <c r="U28" i="3" s="1"/>
  <c r="T28" i="3"/>
  <c r="V32" i="4"/>
  <c r="O32" i="4"/>
  <c r="W32" i="4" s="1"/>
  <c r="T32" i="4"/>
  <c r="M32" i="4"/>
  <c r="U32" i="4" s="1"/>
  <c r="O24" i="5"/>
  <c r="W24" i="5" s="1"/>
  <c r="V24" i="5"/>
  <c r="T24" i="5"/>
  <c r="M24" i="5"/>
  <c r="U24" i="5" s="1"/>
  <c r="T32" i="3"/>
  <c r="M32" i="3"/>
  <c r="U32" i="3" s="1"/>
  <c r="V32" i="3"/>
  <c r="O32" i="3"/>
  <c r="W32" i="3" s="1"/>
  <c r="T22" i="5"/>
  <c r="M22" i="5"/>
  <c r="U22" i="5" s="1"/>
  <c r="V22" i="5"/>
  <c r="O22" i="5"/>
  <c r="W22" i="5" s="1"/>
  <c r="V31" i="4"/>
  <c r="M31" i="4"/>
  <c r="U31" i="4" s="1"/>
  <c r="O31" i="4"/>
  <c r="W31" i="4" s="1"/>
  <c r="T31" i="4"/>
  <c r="M32" i="5"/>
  <c r="U32" i="5" s="1"/>
  <c r="O32" i="5"/>
  <c r="W32" i="5" s="1"/>
  <c r="T32" i="5"/>
  <c r="V32" i="5"/>
  <c r="O36" i="4"/>
  <c r="W36" i="4" s="1"/>
  <c r="V36" i="4"/>
  <c r="T36" i="4"/>
  <c r="M36" i="4"/>
  <c r="U36" i="4" s="1"/>
  <c r="M28" i="5"/>
  <c r="U28" i="5" s="1"/>
  <c r="O28" i="5"/>
  <c r="W28" i="5" s="1"/>
  <c r="V28" i="5"/>
  <c r="T28" i="5"/>
  <c r="V24" i="4"/>
  <c r="O24" i="4"/>
  <c r="W24" i="4" s="1"/>
  <c r="T24" i="4"/>
  <c r="M24" i="4"/>
  <c r="U24" i="4" s="1"/>
  <c r="O31" i="3"/>
  <c r="W31" i="3" s="1"/>
  <c r="M31" i="3"/>
  <c r="U31" i="3" s="1"/>
  <c r="V31" i="3"/>
  <c r="T31" i="3"/>
  <c r="T20" i="3"/>
  <c r="M20" i="3"/>
  <c r="V36" i="3"/>
  <c r="O36" i="3"/>
  <c r="W36" i="3" s="1"/>
  <c r="M36" i="3"/>
  <c r="U36" i="3" s="1"/>
  <c r="T36" i="3"/>
  <c r="O26" i="3"/>
  <c r="W26" i="3" s="1"/>
  <c r="V26" i="3"/>
  <c r="T26" i="3"/>
  <c r="M26" i="3"/>
  <c r="U26" i="3" s="1"/>
  <c r="O33" i="4"/>
  <c r="W33" i="4" s="1"/>
  <c r="V33" i="4"/>
  <c r="M33" i="4"/>
  <c r="U33" i="4" s="1"/>
  <c r="T33" i="4"/>
  <c r="O30" i="4"/>
  <c r="W30" i="4" s="1"/>
  <c r="T30" i="4"/>
  <c r="M30" i="4"/>
  <c r="U30" i="4" s="1"/>
  <c r="V30" i="4"/>
  <c r="O24" i="3"/>
  <c r="W24" i="3" s="1"/>
  <c r="M24" i="3"/>
  <c r="U24" i="3" s="1"/>
  <c r="T24" i="3"/>
  <c r="V24" i="3"/>
  <c r="V31" i="5"/>
  <c r="M31" i="5"/>
  <c r="U31" i="5" s="1"/>
  <c r="O31" i="5"/>
  <c r="W31" i="5" s="1"/>
  <c r="T31" i="5"/>
  <c r="T20" i="4"/>
  <c r="M20" i="4"/>
  <c r="T36" i="5"/>
  <c r="V36" i="5"/>
  <c r="O36" i="5"/>
  <c r="W36" i="5" s="1"/>
  <c r="M36" i="5"/>
  <c r="U36" i="5" s="1"/>
  <c r="T33" i="5"/>
  <c r="O33" i="5"/>
  <c r="W33" i="5" s="1"/>
  <c r="M33" i="5"/>
  <c r="U33" i="5" s="1"/>
  <c r="V33" i="5"/>
  <c r="O40" i="4"/>
  <c r="W40" i="4" s="1"/>
  <c r="M40" i="4"/>
  <c r="U40" i="4" s="1"/>
  <c r="T40" i="4"/>
  <c r="V40" i="4"/>
  <c r="M20" i="5"/>
  <c r="T20" i="5"/>
  <c r="T39" i="4"/>
  <c r="O39" i="4"/>
  <c r="W39" i="4" s="1"/>
  <c r="M39" i="4"/>
  <c r="U39" i="4" s="1"/>
  <c r="V39" i="4"/>
  <c r="T21" i="4"/>
  <c r="V21" i="4"/>
  <c r="O21" i="4"/>
  <c r="W21" i="4" s="1"/>
  <c r="M21" i="4"/>
  <c r="U21" i="4" s="1"/>
  <c r="V22" i="3"/>
  <c r="M22" i="3"/>
  <c r="U22" i="3" s="1"/>
  <c r="T22" i="3"/>
  <c r="O22" i="3"/>
  <c r="W22" i="3" s="1"/>
  <c r="V40" i="3"/>
  <c r="M40" i="3"/>
  <c r="U40" i="3" s="1"/>
  <c r="O40" i="3"/>
  <c r="W40" i="3" s="1"/>
  <c r="T40" i="3"/>
  <c r="M39" i="3"/>
  <c r="U39" i="3" s="1"/>
  <c r="T39" i="3"/>
  <c r="O39" i="3"/>
  <c r="W39" i="3" s="1"/>
  <c r="V39" i="3"/>
  <c r="V30" i="3"/>
  <c r="T30" i="3"/>
  <c r="M30" i="3"/>
  <c r="U30" i="3" s="1"/>
  <c r="O30" i="3"/>
  <c r="W30" i="3" s="1"/>
  <c r="T26" i="5"/>
  <c r="V26" i="5"/>
  <c r="M26" i="5"/>
  <c r="U26" i="5" s="1"/>
  <c r="O26" i="5"/>
  <c r="W26" i="5" s="1"/>
  <c r="T40" i="5"/>
  <c r="O40" i="5"/>
  <c r="W40" i="5" s="1"/>
  <c r="V40" i="5"/>
  <c r="M40" i="5"/>
  <c r="U40" i="5" s="1"/>
  <c r="T27" i="3"/>
  <c r="M27" i="3"/>
  <c r="U27" i="3" s="1"/>
  <c r="O27" i="3"/>
  <c r="W27" i="3" s="1"/>
  <c r="V27" i="3"/>
  <c r="M39" i="5"/>
  <c r="U39" i="5" s="1"/>
  <c r="T39" i="5"/>
  <c r="O39" i="5"/>
  <c r="W39" i="5" s="1"/>
  <c r="V39" i="5"/>
  <c r="T35" i="3"/>
  <c r="M35" i="3"/>
  <c r="U35" i="3" s="1"/>
  <c r="O35" i="3"/>
  <c r="W35" i="3" s="1"/>
  <c r="V35" i="3"/>
  <c r="V34" i="4"/>
  <c r="M34" i="4"/>
  <c r="U34" i="4" s="1"/>
  <c r="T34" i="4"/>
  <c r="O34" i="4"/>
  <c r="W34" i="4" s="1"/>
  <c r="M27" i="4"/>
  <c r="U27" i="4" s="1"/>
  <c r="T27" i="4"/>
  <c r="O27" i="4"/>
  <c r="W27" i="4" s="1"/>
  <c r="V27" i="4"/>
  <c r="V38" i="4"/>
  <c r="O38" i="4"/>
  <c r="W38" i="4" s="1"/>
  <c r="T38" i="4"/>
  <c r="M38" i="4"/>
  <c r="U38" i="4" s="1"/>
  <c r="V21" i="5"/>
  <c r="O21" i="5"/>
  <c r="W21" i="5" s="1"/>
  <c r="T21" i="5"/>
  <c r="M21" i="5"/>
  <c r="U21" i="5" s="1"/>
  <c r="T34" i="3"/>
  <c r="V34" i="3"/>
  <c r="O34" i="3"/>
  <c r="W34" i="3" s="1"/>
  <c r="M34" i="3"/>
  <c r="U34" i="3" s="1"/>
  <c r="M27" i="5"/>
  <c r="U27" i="5" s="1"/>
  <c r="V27" i="5"/>
  <c r="T27" i="5"/>
  <c r="O27" i="5"/>
  <c r="W27" i="5" s="1"/>
  <c r="V38" i="3"/>
  <c r="T38" i="3"/>
  <c r="O38" i="3"/>
  <c r="W38" i="3" s="1"/>
  <c r="M38" i="3"/>
  <c r="U38" i="3" s="1"/>
  <c r="O28" i="4"/>
  <c r="W28" i="4" s="1"/>
  <c r="V28" i="4"/>
  <c r="M28" i="4"/>
  <c r="U28" i="4" s="1"/>
  <c r="T28" i="4"/>
  <c r="M30" i="5"/>
  <c r="U30" i="5" s="1"/>
  <c r="T30" i="5"/>
  <c r="O30" i="5"/>
  <c r="W30" i="5" s="1"/>
  <c r="V30" i="5"/>
  <c r="V23" i="3"/>
  <c r="O23" i="3"/>
  <c r="W23" i="3" s="1"/>
  <c r="M23" i="3"/>
  <c r="U23" i="3" s="1"/>
  <c r="T23" i="3"/>
  <c r="O34" i="5"/>
  <c r="W34" i="5" s="1"/>
  <c r="V34" i="5"/>
  <c r="M34" i="5"/>
  <c r="U34" i="5" s="1"/>
  <c r="T34" i="5"/>
  <c r="T29" i="3"/>
  <c r="M29" i="3"/>
  <c r="U29" i="3" s="1"/>
  <c r="O29" i="3"/>
  <c r="W29" i="3" s="1"/>
  <c r="V29" i="3"/>
  <c r="O38" i="5"/>
  <c r="W38" i="5" s="1"/>
  <c r="V38" i="5"/>
  <c r="T38" i="5"/>
  <c r="M38" i="5"/>
  <c r="U38" i="5" s="1"/>
  <c r="T35" i="5"/>
  <c r="M35" i="5"/>
  <c r="U35" i="5" s="1"/>
  <c r="V35" i="5"/>
  <c r="O35" i="5"/>
  <c r="W35" i="5" s="1"/>
  <c r="M26" i="4"/>
  <c r="U26" i="4" s="1"/>
  <c r="T26" i="4"/>
  <c r="O26" i="4"/>
  <c r="W26" i="4" s="1"/>
  <c r="V26" i="4"/>
  <c r="O33" i="3"/>
  <c r="W33" i="3" s="1"/>
  <c r="V33" i="3"/>
  <c r="M33" i="3"/>
  <c r="U33" i="3" s="1"/>
  <c r="T33" i="3"/>
  <c r="V22" i="4"/>
  <c r="O22" i="4"/>
  <c r="W22" i="4" s="1"/>
  <c r="M22" i="4"/>
  <c r="U22" i="4" s="1"/>
  <c r="T22" i="4"/>
  <c r="M23" i="4"/>
  <c r="U23" i="4" s="1"/>
  <c r="T23" i="4"/>
  <c r="O23" i="4"/>
  <c r="W23" i="4" s="1"/>
  <c r="V23" i="4"/>
  <c r="O25" i="3"/>
  <c r="W25" i="3" s="1"/>
  <c r="T25" i="3"/>
  <c r="M25" i="3"/>
  <c r="U25" i="3" s="1"/>
  <c r="V25" i="3"/>
  <c r="O29" i="4"/>
  <c r="W29" i="4" s="1"/>
  <c r="V29" i="4"/>
  <c r="T29" i="4"/>
  <c r="M29" i="4"/>
  <c r="U29" i="4" s="1"/>
  <c r="O37" i="4"/>
  <c r="W37" i="4" s="1"/>
  <c r="T37" i="4"/>
  <c r="V37" i="4"/>
  <c r="M37" i="4"/>
  <c r="U37" i="4" s="1"/>
  <c r="T23" i="5"/>
  <c r="O23" i="5"/>
  <c r="W23" i="5" s="1"/>
  <c r="V23" i="5"/>
  <c r="M23" i="5"/>
  <c r="U23" i="5" s="1"/>
  <c r="T25" i="4"/>
  <c r="O25" i="4"/>
  <c r="W25" i="4" s="1"/>
  <c r="M25" i="4"/>
  <c r="U25" i="4" s="1"/>
  <c r="V25" i="4"/>
  <c r="V29" i="5"/>
  <c r="M29" i="5"/>
  <c r="U29" i="5" s="1"/>
  <c r="O29" i="5"/>
  <c r="W29" i="5" s="1"/>
  <c r="T29" i="5"/>
  <c r="T37" i="3"/>
  <c r="M37" i="3"/>
  <c r="U37" i="3" s="1"/>
  <c r="O37" i="3"/>
  <c r="W37" i="3" s="1"/>
  <c r="V37" i="3"/>
  <c r="V35" i="4"/>
  <c r="M35" i="4"/>
  <c r="U35" i="4" s="1"/>
  <c r="T35" i="4"/>
  <c r="O35" i="4"/>
  <c r="W35" i="4" s="1"/>
  <c r="V25" i="5"/>
  <c r="O25" i="5"/>
  <c r="W25" i="5" s="1"/>
  <c r="T25" i="5"/>
  <c r="M25" i="5"/>
  <c r="U25" i="5" s="1"/>
  <c r="T21" i="3"/>
  <c r="M21" i="3"/>
  <c r="U21" i="3" s="1"/>
  <c r="O21" i="3"/>
  <c r="W21" i="3" s="1"/>
  <c r="V21" i="3"/>
  <c r="V37" i="5"/>
  <c r="M37" i="5"/>
  <c r="U37" i="5" s="1"/>
  <c r="O37" i="5"/>
  <c r="W37" i="5" s="1"/>
  <c r="T37" i="5"/>
  <c r="K40" i="6"/>
  <c r="K30" i="6"/>
  <c r="K37" i="6"/>
  <c r="K39" i="6"/>
  <c r="K23" i="6"/>
  <c r="K32" i="6"/>
  <c r="K26" i="6"/>
  <c r="K27" i="6"/>
  <c r="K29" i="6"/>
  <c r="K25" i="6"/>
  <c r="K36" i="6"/>
  <c r="K35" i="6"/>
  <c r="M20" i="6"/>
  <c r="K33" i="6"/>
  <c r="K22" i="6"/>
  <c r="K34" i="6"/>
  <c r="K38" i="6"/>
  <c r="K24" i="6"/>
  <c r="K31" i="6"/>
  <c r="K28" i="6"/>
  <c r="K21" i="6"/>
  <c r="J27" i="8"/>
  <c r="K27" i="8" s="1"/>
  <c r="F27" i="8"/>
  <c r="C64" i="8" s="1"/>
  <c r="N19" i="8"/>
  <c r="O19" i="8" s="1"/>
  <c r="N20" i="8"/>
  <c r="M57" i="8" s="1"/>
  <c r="F19" i="8"/>
  <c r="C56" i="8" s="1"/>
  <c r="N17" i="8"/>
  <c r="O17" i="8" s="1"/>
  <c r="F17" i="8"/>
  <c r="C54" i="8" s="1"/>
  <c r="J20" i="8"/>
  <c r="K20" i="8" s="1"/>
  <c r="N29" i="8"/>
  <c r="M66" i="8" s="1"/>
  <c r="F23" i="8"/>
  <c r="G23" i="8" s="1"/>
  <c r="N18" i="8"/>
  <c r="O18" i="8" s="1"/>
  <c r="J18" i="8"/>
  <c r="K18" i="8" s="1"/>
  <c r="F24" i="8"/>
  <c r="G24" i="8" s="1"/>
  <c r="J26" i="8"/>
  <c r="H63" i="8" s="1"/>
  <c r="K63" i="8" s="1"/>
  <c r="F29" i="8"/>
  <c r="C66" i="8" s="1"/>
  <c r="J24" i="8"/>
  <c r="H61" i="8" s="1"/>
  <c r="N26" i="8"/>
  <c r="M63" i="8" s="1"/>
  <c r="Q63" i="8" s="1"/>
  <c r="C63" i="8"/>
  <c r="G63" i="8" s="1"/>
  <c r="N31" i="8"/>
  <c r="O31" i="8" s="1"/>
  <c r="H62" i="8"/>
  <c r="K62" i="8" s="1"/>
  <c r="J15" i="8"/>
  <c r="K15" i="8" s="1"/>
  <c r="N28" i="8"/>
  <c r="O28" i="8" s="1"/>
  <c r="F31" i="8"/>
  <c r="C68" i="8" s="1"/>
  <c r="M52" i="8"/>
  <c r="P52" i="8" s="1"/>
  <c r="J30" i="8"/>
  <c r="H67" i="8" s="1"/>
  <c r="F30" i="8"/>
  <c r="C67" i="8" s="1"/>
  <c r="N14" i="8"/>
  <c r="M51" i="8" s="1"/>
  <c r="Q51" i="8" s="1"/>
  <c r="F15" i="8"/>
  <c r="N16" i="8"/>
  <c r="M53" i="8" s="1"/>
  <c r="F16" i="8"/>
  <c r="G16" i="8" s="1"/>
  <c r="K21" i="8"/>
  <c r="F22" i="8"/>
  <c r="G22" i="8" s="1"/>
  <c r="J22" i="8"/>
  <c r="H59" i="8" s="1"/>
  <c r="N23" i="8"/>
  <c r="O23" i="8" s="1"/>
  <c r="F21" i="8"/>
  <c r="C58" i="8" s="1"/>
  <c r="F58" i="8" s="1"/>
  <c r="N25" i="8"/>
  <c r="M62" i="8" s="1"/>
  <c r="P62" i="8" s="1"/>
  <c r="F33" i="8"/>
  <c r="G33" i="8" s="1"/>
  <c r="F25" i="8"/>
  <c r="F28" i="8"/>
  <c r="C65" i="8" s="1"/>
  <c r="F14" i="8"/>
  <c r="C51" i="8" s="1"/>
  <c r="F51" i="8" s="1"/>
  <c r="N33" i="8"/>
  <c r="O33" i="8" s="1"/>
  <c r="N21" i="8"/>
  <c r="K51" i="8"/>
  <c r="L51" i="8"/>
  <c r="H68" i="8"/>
  <c r="K31" i="8"/>
  <c r="L58" i="8"/>
  <c r="K58" i="8"/>
  <c r="K17" i="8"/>
  <c r="H54" i="8"/>
  <c r="H66" i="8"/>
  <c r="K29" i="8"/>
  <c r="M61" i="8"/>
  <c r="O24" i="8"/>
  <c r="M64" i="8"/>
  <c r="O27" i="8"/>
  <c r="F13" i="8"/>
  <c r="N13" i="8"/>
  <c r="J13" i="8"/>
  <c r="M59" i="8"/>
  <c r="O22" i="8"/>
  <c r="H53" i="8"/>
  <c r="K16" i="8"/>
  <c r="H56" i="8"/>
  <c r="K19" i="8"/>
  <c r="H65" i="8"/>
  <c r="K28" i="8"/>
  <c r="C57" i="8"/>
  <c r="G20" i="8"/>
  <c r="K33" i="8"/>
  <c r="H69" i="8"/>
  <c r="C55" i="8"/>
  <c r="G18" i="8"/>
  <c r="H60" i="8"/>
  <c r="K23" i="8"/>
  <c r="M67" i="8"/>
  <c r="O30" i="8"/>
  <c r="F70" i="8" l="1"/>
  <c r="U20" i="6"/>
  <c r="T26" i="6"/>
  <c r="N26" i="6"/>
  <c r="V26" i="6" s="1"/>
  <c r="M39" i="6"/>
  <c r="U39" i="6" s="1"/>
  <c r="N39" i="6"/>
  <c r="V39" i="6" s="1"/>
  <c r="T30" i="6"/>
  <c r="N30" i="6"/>
  <c r="V30" i="6" s="1"/>
  <c r="T40" i="6"/>
  <c r="N40" i="6"/>
  <c r="V40" i="6" s="1"/>
  <c r="T21" i="6"/>
  <c r="N21" i="6"/>
  <c r="V21" i="6" s="1"/>
  <c r="O28" i="6"/>
  <c r="W28" i="6" s="1"/>
  <c r="N28" i="6"/>
  <c r="V28" i="6" s="1"/>
  <c r="O31" i="6"/>
  <c r="W31" i="6" s="1"/>
  <c r="N31" i="6"/>
  <c r="V31" i="6" s="1"/>
  <c r="M24" i="6"/>
  <c r="U24" i="6" s="1"/>
  <c r="N24" i="6"/>
  <c r="V24" i="6" s="1"/>
  <c r="M32" i="6"/>
  <c r="U32" i="6" s="1"/>
  <c r="N32" i="6"/>
  <c r="V32" i="6" s="1"/>
  <c r="T34" i="6"/>
  <c r="N34" i="6"/>
  <c r="V34" i="6" s="1"/>
  <c r="M37" i="6"/>
  <c r="U37" i="6" s="1"/>
  <c r="N37" i="6"/>
  <c r="V37" i="6" s="1"/>
  <c r="M38" i="6"/>
  <c r="U38" i="6" s="1"/>
  <c r="N38" i="6"/>
  <c r="V38" i="6" s="1"/>
  <c r="T22" i="6"/>
  <c r="N22" i="6"/>
  <c r="V22" i="6" s="1"/>
  <c r="T23" i="6"/>
  <c r="N23" i="6"/>
  <c r="V23" i="6" s="1"/>
  <c r="M33" i="6"/>
  <c r="U33" i="6" s="1"/>
  <c r="N33" i="6"/>
  <c r="V33" i="6" s="1"/>
  <c r="T36" i="6"/>
  <c r="N36" i="6"/>
  <c r="V36" i="6" s="1"/>
  <c r="N25" i="6"/>
  <c r="V25" i="6" s="1"/>
  <c r="N29" i="6"/>
  <c r="V29" i="6" s="1"/>
  <c r="T35" i="6"/>
  <c r="N35" i="6"/>
  <c r="V35" i="6" s="1"/>
  <c r="T27" i="6"/>
  <c r="N27" i="6"/>
  <c r="V27" i="6" s="1"/>
  <c r="M54" i="8"/>
  <c r="P54" i="8" s="1"/>
  <c r="L63" i="8"/>
  <c r="U20" i="4"/>
  <c r="M44" i="4"/>
  <c r="M51" i="4" s="1"/>
  <c r="M56" i="8"/>
  <c r="Q56" i="8" s="1"/>
  <c r="O23" i="6"/>
  <c r="W23" i="6" s="1"/>
  <c r="O20" i="8"/>
  <c r="U20" i="5"/>
  <c r="M44" i="5"/>
  <c r="M51" i="5" s="1"/>
  <c r="G19" i="8"/>
  <c r="O30" i="6"/>
  <c r="W30" i="6" s="1"/>
  <c r="M30" i="6"/>
  <c r="U30" i="6" s="1"/>
  <c r="U20" i="3"/>
  <c r="M44" i="3"/>
  <c r="M51" i="3" s="1"/>
  <c r="M28" i="6"/>
  <c r="U28" i="6" s="1"/>
  <c r="H64" i="8"/>
  <c r="L64" i="8" s="1"/>
  <c r="O21" i="6"/>
  <c r="W21" i="6" s="1"/>
  <c r="M40" i="6"/>
  <c r="U40" i="6" s="1"/>
  <c r="G27" i="8"/>
  <c r="K26" i="8"/>
  <c r="O40" i="6"/>
  <c r="W40" i="6" s="1"/>
  <c r="M21" i="6"/>
  <c r="U21" i="6" s="1"/>
  <c r="O27" i="6"/>
  <c r="W27" i="6" s="1"/>
  <c r="M27" i="6"/>
  <c r="U27" i="6" s="1"/>
  <c r="O25" i="6"/>
  <c r="W25" i="6" s="1"/>
  <c r="M22" i="6"/>
  <c r="U22" i="6" s="1"/>
  <c r="O33" i="6"/>
  <c r="W33" i="6" s="1"/>
  <c r="O34" i="6"/>
  <c r="W34" i="6" s="1"/>
  <c r="M23" i="6"/>
  <c r="U23" i="6" s="1"/>
  <c r="O36" i="6"/>
  <c r="W36" i="6" s="1"/>
  <c r="M36" i="6"/>
  <c r="U36" i="6" s="1"/>
  <c r="O22" i="6"/>
  <c r="W22" i="6" s="1"/>
  <c r="M34" i="6"/>
  <c r="U34" i="6" s="1"/>
  <c r="O35" i="6"/>
  <c r="W35" i="6" s="1"/>
  <c r="M35" i="6"/>
  <c r="U35" i="6" s="1"/>
  <c r="T28" i="6"/>
  <c r="T25" i="6"/>
  <c r="M31" i="6"/>
  <c r="U31" i="6" s="1"/>
  <c r="T39" i="6"/>
  <c r="T24" i="6"/>
  <c r="T38" i="6"/>
  <c r="T33" i="6"/>
  <c r="T29" i="6"/>
  <c r="T31" i="6"/>
  <c r="O26" i="6"/>
  <c r="W26" i="6" s="1"/>
  <c r="O38" i="6"/>
  <c r="W38" i="6" s="1"/>
  <c r="M26" i="6"/>
  <c r="U26" i="6" s="1"/>
  <c r="T37" i="6"/>
  <c r="O29" i="6"/>
  <c r="W29" i="6" s="1"/>
  <c r="T32" i="6"/>
  <c r="O24" i="6"/>
  <c r="W24" i="6" s="1"/>
  <c r="O39" i="6"/>
  <c r="W39" i="6" s="1"/>
  <c r="O32" i="6"/>
  <c r="W32" i="6" s="1"/>
  <c r="O37" i="6"/>
  <c r="W37" i="6" s="1"/>
  <c r="M25" i="6"/>
  <c r="U25" i="6" s="1"/>
  <c r="M29" i="6"/>
  <c r="U29" i="6" s="1"/>
  <c r="C60" i="8"/>
  <c r="G60" i="8" s="1"/>
  <c r="F63" i="8"/>
  <c r="H57" i="8"/>
  <c r="L57" i="8" s="1"/>
  <c r="C61" i="8"/>
  <c r="G61" i="8" s="1"/>
  <c r="M55" i="8"/>
  <c r="Q55" i="8" s="1"/>
  <c r="K24" i="8"/>
  <c r="G17" i="8"/>
  <c r="G31" i="8"/>
  <c r="O29" i="8"/>
  <c r="C69" i="8"/>
  <c r="F69" i="8" s="1"/>
  <c r="H52" i="8"/>
  <c r="L52" i="8" s="1"/>
  <c r="M65" i="8"/>
  <c r="Q65" i="8" s="1"/>
  <c r="M68" i="8"/>
  <c r="Q68" i="8" s="1"/>
  <c r="L62" i="8"/>
  <c r="H55" i="8"/>
  <c r="L55" i="8" s="1"/>
  <c r="P51" i="8"/>
  <c r="M69" i="8"/>
  <c r="Q69" i="8" s="1"/>
  <c r="Q52" i="8"/>
  <c r="O26" i="8"/>
  <c r="P63" i="8"/>
  <c r="G29" i="8"/>
  <c r="O16" i="8"/>
  <c r="K22" i="8"/>
  <c r="G58" i="8"/>
  <c r="M60" i="8"/>
  <c r="P60" i="8" s="1"/>
  <c r="O25" i="8"/>
  <c r="C59" i="8"/>
  <c r="G59" i="8" s="1"/>
  <c r="G30" i="8"/>
  <c r="K30" i="8"/>
  <c r="G21" i="8"/>
  <c r="C53" i="8"/>
  <c r="G53" i="8" s="1"/>
  <c r="C52" i="8"/>
  <c r="G15" i="8"/>
  <c r="M58" i="8"/>
  <c r="O21" i="8"/>
  <c r="G28" i="8"/>
  <c r="Q62" i="8"/>
  <c r="G25" i="8"/>
  <c r="C62" i="8"/>
  <c r="G51" i="8"/>
  <c r="L59" i="8"/>
  <c r="K59" i="8"/>
  <c r="K54" i="8"/>
  <c r="L54" i="8"/>
  <c r="G56" i="8"/>
  <c r="F56" i="8"/>
  <c r="G65" i="8"/>
  <c r="F65" i="8"/>
  <c r="L53" i="8"/>
  <c r="K53" i="8"/>
  <c r="L60" i="8"/>
  <c r="K60" i="8"/>
  <c r="L68" i="8"/>
  <c r="K68" i="8"/>
  <c r="G67" i="8"/>
  <c r="F67" i="8"/>
  <c r="F68" i="8"/>
  <c r="G68" i="8"/>
  <c r="Q66" i="8"/>
  <c r="P66" i="8"/>
  <c r="H50" i="8"/>
  <c r="K13" i="8"/>
  <c r="C50" i="8"/>
  <c r="G13" i="8"/>
  <c r="P64" i="8"/>
  <c r="Q64" i="8"/>
  <c r="Q67" i="8"/>
  <c r="P67" i="8"/>
  <c r="Q61" i="8"/>
  <c r="P61" i="8"/>
  <c r="L65" i="8"/>
  <c r="K65" i="8"/>
  <c r="Q53" i="8"/>
  <c r="P53" i="8"/>
  <c r="G55" i="8"/>
  <c r="F55" i="8"/>
  <c r="G66" i="8"/>
  <c r="F66" i="8"/>
  <c r="L67" i="8"/>
  <c r="K67" i="8"/>
  <c r="L56" i="8"/>
  <c r="K56" i="8"/>
  <c r="K66" i="8"/>
  <c r="L66" i="8"/>
  <c r="G57" i="8"/>
  <c r="F57" i="8"/>
  <c r="F64" i="8"/>
  <c r="G64" i="8"/>
  <c r="L61" i="8"/>
  <c r="K61" i="8"/>
  <c r="G54" i="8"/>
  <c r="F54" i="8"/>
  <c r="Q59" i="8"/>
  <c r="P59" i="8"/>
  <c r="O13" i="8"/>
  <c r="M50" i="8"/>
  <c r="L69" i="8"/>
  <c r="K69" i="8"/>
  <c r="Q57" i="8"/>
  <c r="P57" i="8"/>
  <c r="M44" i="6" l="1"/>
  <c r="M51" i="6" s="1"/>
  <c r="P55" i="8"/>
  <c r="Q54" i="8"/>
  <c r="K64" i="8"/>
  <c r="K57" i="8"/>
  <c r="P56" i="8"/>
  <c r="F61" i="8"/>
  <c r="F60" i="8"/>
  <c r="P68" i="8"/>
  <c r="K55" i="8"/>
  <c r="P65" i="8"/>
  <c r="K52" i="8"/>
  <c r="G69" i="8"/>
  <c r="P69" i="8"/>
  <c r="F53" i="8"/>
  <c r="Q60" i="8"/>
  <c r="F59" i="8"/>
  <c r="G52" i="8"/>
  <c r="F52" i="8"/>
  <c r="G62" i="8"/>
  <c r="F62" i="8"/>
  <c r="Q58" i="8"/>
  <c r="P58" i="8"/>
  <c r="G50" i="8" l="1"/>
  <c r="G72" i="8" s="1"/>
  <c r="Q50" i="8"/>
  <c r="Q72" i="8" s="1"/>
  <c r="L50" i="8"/>
  <c r="L72" i="8" s="1"/>
  <c r="L84" i="8" s="1"/>
  <c r="O20" i="6"/>
  <c r="W20" i="6" s="1"/>
  <c r="O20" i="3"/>
  <c r="O20" i="5"/>
  <c r="W20" i="5" s="1"/>
  <c r="O20" i="4"/>
  <c r="W20" i="4" s="1"/>
  <c r="U51" i="12"/>
  <c r="V51" i="12" s="1"/>
  <c r="V71" i="12" s="1"/>
  <c r="V73" i="12" s="1"/>
  <c r="U21" i="12"/>
  <c r="V21" i="12" s="1"/>
  <c r="V41" i="12" s="1"/>
  <c r="C79" i="12"/>
  <c r="SL99" i="12" s="1"/>
  <c r="SL100" i="12" s="1"/>
  <c r="E23" i="9"/>
  <c r="H23" i="9" s="1"/>
  <c r="LI99" i="12" l="1"/>
  <c r="LI100" i="12" s="1"/>
  <c r="ML99" i="12"/>
  <c r="ML100" i="12" s="1"/>
  <c r="OK99" i="12"/>
  <c r="OK100" i="12" s="1"/>
  <c r="HC99" i="12"/>
  <c r="HC100" i="12" s="1"/>
  <c r="MC99" i="12"/>
  <c r="MC100" i="12" s="1"/>
  <c r="HF99" i="12"/>
  <c r="HF100" i="12" s="1"/>
  <c r="IO99" i="12"/>
  <c r="IO100" i="12" s="1"/>
  <c r="HX99" i="12"/>
  <c r="HX100" i="12" s="1"/>
  <c r="RK99" i="12"/>
  <c r="RK100" i="12" s="1"/>
  <c r="FQ99" i="12"/>
  <c r="FQ100" i="12" s="1"/>
  <c r="AAH99" i="12"/>
  <c r="AAH100" i="12" s="1"/>
  <c r="EF99" i="12"/>
  <c r="EF100" i="12" s="1"/>
  <c r="QH99" i="12"/>
  <c r="QH100" i="12" s="1"/>
  <c r="QP99" i="12"/>
  <c r="QP100" i="12" s="1"/>
  <c r="RO99" i="12"/>
  <c r="RO100" i="12" s="1"/>
  <c r="SJ99" i="12"/>
  <c r="SJ100" i="12" s="1"/>
  <c r="PK99" i="12"/>
  <c r="PK100" i="12" s="1"/>
  <c r="JJ99" i="12"/>
  <c r="JJ100" i="12" s="1"/>
  <c r="OE99" i="12"/>
  <c r="OE100" i="12" s="1"/>
  <c r="QD99" i="12"/>
  <c r="QD100" i="12" s="1"/>
  <c r="BM99" i="12"/>
  <c r="BM100" i="12" s="1"/>
  <c r="YE99" i="12"/>
  <c r="YE100" i="12" s="1"/>
  <c r="WH99" i="12"/>
  <c r="WH100" i="12" s="1"/>
  <c r="IR99" i="12"/>
  <c r="IR100" i="12" s="1"/>
  <c r="YB99" i="12"/>
  <c r="YB100" i="12" s="1"/>
  <c r="JQ99" i="12"/>
  <c r="JQ100" i="12" s="1"/>
  <c r="OV99" i="12"/>
  <c r="OV100" i="12" s="1"/>
  <c r="RS99" i="12"/>
  <c r="RS100" i="12" s="1"/>
  <c r="QC99" i="12"/>
  <c r="QC100" i="12" s="1"/>
  <c r="MV99" i="12"/>
  <c r="MV100" i="12" s="1"/>
  <c r="KF99" i="12"/>
  <c r="KF100" i="12" s="1"/>
  <c r="NW99" i="12"/>
  <c r="NW100" i="12" s="1"/>
  <c r="QQ99" i="12"/>
  <c r="QQ100" i="12" s="1"/>
  <c r="AX99" i="12"/>
  <c r="AX100" i="12" s="1"/>
  <c r="CY99" i="12"/>
  <c r="CY100" i="12" s="1"/>
  <c r="HU99" i="12"/>
  <c r="HU100" i="12" s="1"/>
  <c r="EU99" i="12"/>
  <c r="EU100" i="12" s="1"/>
  <c r="KY99" i="12"/>
  <c r="KY100" i="12" s="1"/>
  <c r="YU99" i="12"/>
  <c r="YU100" i="12" s="1"/>
  <c r="ME99" i="12"/>
  <c r="ME100" i="12" s="1"/>
  <c r="AS99" i="12"/>
  <c r="AS100" i="12" s="1"/>
  <c r="BH99" i="12"/>
  <c r="BH100" i="12" s="1"/>
  <c r="PZ99" i="12"/>
  <c r="PZ100" i="12" s="1"/>
  <c r="BO99" i="12"/>
  <c r="BO100" i="12" s="1"/>
  <c r="ZV99" i="12"/>
  <c r="ZV100" i="12" s="1"/>
  <c r="UC99" i="12"/>
  <c r="UC100" i="12" s="1"/>
  <c r="WV99" i="12"/>
  <c r="WV100" i="12" s="1"/>
  <c r="XF99" i="12"/>
  <c r="XF100" i="12" s="1"/>
  <c r="QG99" i="12"/>
  <c r="QG100" i="12" s="1"/>
  <c r="CE99" i="12"/>
  <c r="CE100" i="12" s="1"/>
  <c r="TT99" i="12"/>
  <c r="TT100" i="12" s="1"/>
  <c r="AT99" i="12"/>
  <c r="AT100" i="12" s="1"/>
  <c r="RV99" i="12"/>
  <c r="RV100" i="12" s="1"/>
  <c r="JZ99" i="12"/>
  <c r="JZ100" i="12" s="1"/>
  <c r="YC99" i="12"/>
  <c r="YC100" i="12" s="1"/>
  <c r="HH99" i="12"/>
  <c r="HH100" i="12" s="1"/>
  <c r="AR99" i="12"/>
  <c r="AR100" i="12" s="1"/>
  <c r="YG99" i="12"/>
  <c r="YG100" i="12" s="1"/>
  <c r="AO99" i="12"/>
  <c r="AO100" i="12" s="1"/>
  <c r="BD99" i="12"/>
  <c r="BD100" i="12" s="1"/>
  <c r="EC99" i="12"/>
  <c r="EC100" i="12" s="1"/>
  <c r="ZF99" i="12"/>
  <c r="ZF100" i="12" s="1"/>
  <c r="HM99" i="12"/>
  <c r="HM100" i="12" s="1"/>
  <c r="TC99" i="12"/>
  <c r="TC100" i="12" s="1"/>
  <c r="AAQ99" i="12"/>
  <c r="AAQ100" i="12" s="1"/>
  <c r="HO99" i="12"/>
  <c r="HO100" i="12" s="1"/>
  <c r="DU99" i="12"/>
  <c r="DU100" i="12" s="1"/>
  <c r="CW99" i="12"/>
  <c r="CW100" i="12" s="1"/>
  <c r="PE99" i="12"/>
  <c r="PE100" i="12" s="1"/>
  <c r="WB99" i="12"/>
  <c r="WB100" i="12" s="1"/>
  <c r="RR99" i="12"/>
  <c r="RR100" i="12" s="1"/>
  <c r="DY99" i="12"/>
  <c r="DY100" i="12" s="1"/>
  <c r="PD99" i="12"/>
  <c r="PD100" i="12" s="1"/>
  <c r="HZ99" i="12"/>
  <c r="HZ100" i="12" s="1"/>
  <c r="GS99" i="12"/>
  <c r="GS100" i="12" s="1"/>
  <c r="HG99" i="12"/>
  <c r="HG100" i="12" s="1"/>
  <c r="TD99" i="12"/>
  <c r="TD100" i="12" s="1"/>
  <c r="IA99" i="12"/>
  <c r="IA100" i="12" s="1"/>
  <c r="UR99" i="12"/>
  <c r="UR100" i="12" s="1"/>
  <c r="BX99" i="12"/>
  <c r="BX100" i="12" s="1"/>
  <c r="NK99" i="12"/>
  <c r="NK100" i="12" s="1"/>
  <c r="RI99" i="12"/>
  <c r="RI100" i="12" s="1"/>
  <c r="PR99" i="12"/>
  <c r="PR100" i="12" s="1"/>
  <c r="UJ99" i="12"/>
  <c r="UJ100" i="12" s="1"/>
  <c r="MA99" i="12"/>
  <c r="MA100" i="12" s="1"/>
  <c r="MQ99" i="12"/>
  <c r="MQ100" i="12" s="1"/>
  <c r="PN99" i="12"/>
  <c r="PN100" i="12" s="1"/>
  <c r="XD99" i="12"/>
  <c r="XD100" i="12" s="1"/>
  <c r="OP99" i="12"/>
  <c r="OP100" i="12" s="1"/>
  <c r="RE99" i="12"/>
  <c r="RE100" i="12" s="1"/>
  <c r="JP99" i="12"/>
  <c r="JP100" i="12" s="1"/>
  <c r="LC99" i="12"/>
  <c r="LC100" i="12" s="1"/>
  <c r="V43" i="12"/>
  <c r="V44" i="12"/>
  <c r="V74" i="12"/>
  <c r="NF99" i="12"/>
  <c r="NF100" i="12" s="1"/>
  <c r="MF99" i="12"/>
  <c r="MF100" i="12" s="1"/>
  <c r="AP99" i="12"/>
  <c r="AP100" i="12" s="1"/>
  <c r="KU99" i="12"/>
  <c r="KU100" i="12" s="1"/>
  <c r="LG99" i="12"/>
  <c r="LG100" i="12" s="1"/>
  <c r="RH99" i="12"/>
  <c r="RH100" i="12" s="1"/>
  <c r="SY99" i="12"/>
  <c r="SY100" i="12" s="1"/>
  <c r="CL99" i="12"/>
  <c r="CL100" i="12" s="1"/>
  <c r="ZX99" i="12"/>
  <c r="ZX100" i="12" s="1"/>
  <c r="AAG99" i="12"/>
  <c r="AAG100" i="12" s="1"/>
  <c r="JF99" i="12"/>
  <c r="JF100" i="12" s="1"/>
  <c r="RT99" i="12"/>
  <c r="RT100" i="12" s="1"/>
  <c r="LW99" i="12"/>
  <c r="LW100" i="12" s="1"/>
  <c r="GD99" i="12"/>
  <c r="GD100" i="12" s="1"/>
  <c r="DX99" i="12"/>
  <c r="DX100" i="12" s="1"/>
  <c r="RU99" i="12"/>
  <c r="RU100" i="12" s="1"/>
  <c r="LK99" i="12"/>
  <c r="LK100" i="12" s="1"/>
  <c r="VL99" i="12"/>
  <c r="VL100" i="12" s="1"/>
  <c r="DB99" i="12"/>
  <c r="DB100" i="12" s="1"/>
  <c r="MP99" i="12"/>
  <c r="MP100" i="12" s="1"/>
  <c r="LH99" i="12"/>
  <c r="LH100" i="12" s="1"/>
  <c r="FH99" i="12"/>
  <c r="FH100" i="12" s="1"/>
  <c r="US99" i="12"/>
  <c r="US100" i="12" s="1"/>
  <c r="XZ99" i="12"/>
  <c r="XZ100" i="12" s="1"/>
  <c r="XB99" i="12"/>
  <c r="XB100" i="12" s="1"/>
  <c r="RC99" i="12"/>
  <c r="RC100" i="12" s="1"/>
  <c r="KI99" i="12"/>
  <c r="KI100" i="12" s="1"/>
  <c r="RY99" i="12"/>
  <c r="RY100" i="12" s="1"/>
  <c r="EZ99" i="12"/>
  <c r="EZ100" i="12" s="1"/>
  <c r="UE99" i="12"/>
  <c r="UE100" i="12" s="1"/>
  <c r="QI99" i="12"/>
  <c r="QI100" i="12" s="1"/>
  <c r="KW99" i="12"/>
  <c r="KW100" i="12" s="1"/>
  <c r="XC99" i="12"/>
  <c r="XC100" i="12" s="1"/>
  <c r="BT99" i="12"/>
  <c r="BT100" i="12" s="1"/>
  <c r="O88" i="8"/>
  <c r="Q84" i="8"/>
  <c r="AH99" i="12"/>
  <c r="AH100" i="12" s="1"/>
  <c r="VX99" i="12"/>
  <c r="VX100" i="12" s="1"/>
  <c r="LB99" i="12"/>
  <c r="LB100" i="12" s="1"/>
  <c r="VS99" i="12"/>
  <c r="VS100" i="12" s="1"/>
  <c r="TR99" i="12"/>
  <c r="TR100" i="12" s="1"/>
  <c r="JX99" i="12"/>
  <c r="JX100" i="12" s="1"/>
  <c r="YZ99" i="12"/>
  <c r="YZ100" i="12" s="1"/>
  <c r="J88" i="8"/>
  <c r="Q51" i="12"/>
  <c r="CI72" i="12" s="1"/>
  <c r="CI45" i="12" s="1"/>
  <c r="MH99" i="12"/>
  <c r="MH100" i="12" s="1"/>
  <c r="UG99" i="12"/>
  <c r="UG100" i="12" s="1"/>
  <c r="IP99" i="12"/>
  <c r="IP100" i="12" s="1"/>
  <c r="JA99" i="12"/>
  <c r="JA100" i="12" s="1"/>
  <c r="GT99" i="12"/>
  <c r="GT100" i="12" s="1"/>
  <c r="QR99" i="12"/>
  <c r="QR100" i="12" s="1"/>
  <c r="CR99" i="12"/>
  <c r="CR100" i="12" s="1"/>
  <c r="TZ99" i="12"/>
  <c r="TZ100" i="12" s="1"/>
  <c r="EP99" i="12"/>
  <c r="EP100" i="12" s="1"/>
  <c r="KS99" i="12"/>
  <c r="KS100" i="12" s="1"/>
  <c r="QT99" i="12"/>
  <c r="QT100" i="12" s="1"/>
  <c r="MN99" i="12"/>
  <c r="MN100" i="12" s="1"/>
  <c r="LV99" i="12"/>
  <c r="LV100" i="12" s="1"/>
  <c r="IJ99" i="12"/>
  <c r="IJ100" i="12" s="1"/>
  <c r="HN99" i="12"/>
  <c r="HN100" i="12" s="1"/>
  <c r="BP99" i="12"/>
  <c r="BP100" i="12" s="1"/>
  <c r="GW99" i="12"/>
  <c r="GW100" i="12" s="1"/>
  <c r="DK99" i="12"/>
  <c r="DK100" i="12" s="1"/>
  <c r="UH99" i="12"/>
  <c r="UH100" i="12" s="1"/>
  <c r="TO99" i="12"/>
  <c r="TO100" i="12" s="1"/>
  <c r="QV99" i="12"/>
  <c r="QV100" i="12" s="1"/>
  <c r="AN99" i="12"/>
  <c r="AN100" i="12" s="1"/>
  <c r="YF99" i="12"/>
  <c r="YF100" i="12" s="1"/>
  <c r="BS99" i="12"/>
  <c r="BS100" i="12" s="1"/>
  <c r="UT99" i="12"/>
  <c r="UT100" i="12" s="1"/>
  <c r="BV99" i="12"/>
  <c r="BV100" i="12" s="1"/>
  <c r="XX99" i="12"/>
  <c r="XX100" i="12" s="1"/>
  <c r="WO99" i="12"/>
  <c r="WO100" i="12" s="1"/>
  <c r="BB99" i="12"/>
  <c r="BB100" i="12" s="1"/>
  <c r="AW99" i="12"/>
  <c r="AW100" i="12" s="1"/>
  <c r="ID99" i="12"/>
  <c r="ID100" i="12" s="1"/>
  <c r="RF99" i="12"/>
  <c r="RF100" i="12" s="1"/>
  <c r="FI99" i="12"/>
  <c r="FI100" i="12" s="1"/>
  <c r="LQ99" i="12"/>
  <c r="LQ100" i="12" s="1"/>
  <c r="FP99" i="12"/>
  <c r="FP100" i="12" s="1"/>
  <c r="DE99" i="12"/>
  <c r="DE100" i="12" s="1"/>
  <c r="BJ99" i="12"/>
  <c r="BJ100" i="12" s="1"/>
  <c r="BE99" i="12"/>
  <c r="BE100" i="12" s="1"/>
  <c r="AI99" i="12"/>
  <c r="AI100" i="12" s="1"/>
  <c r="FV99" i="12"/>
  <c r="FV100" i="12" s="1"/>
  <c r="KO99" i="12"/>
  <c r="KO100" i="12" s="1"/>
  <c r="XK99" i="12"/>
  <c r="XK100" i="12" s="1"/>
  <c r="KE99" i="12"/>
  <c r="KE100" i="12" s="1"/>
  <c r="LT99" i="12"/>
  <c r="LT100" i="12" s="1"/>
  <c r="N20" i="4"/>
  <c r="N20" i="6"/>
  <c r="E50" i="8"/>
  <c r="F50" i="8" s="1"/>
  <c r="F72" i="8" s="1"/>
  <c r="F75" i="8" s="1"/>
  <c r="N20" i="3"/>
  <c r="O50" i="8"/>
  <c r="P50" i="8" s="1"/>
  <c r="P72" i="8" s="1"/>
  <c r="P75" i="8" s="1"/>
  <c r="N20" i="5"/>
  <c r="J50" i="8"/>
  <c r="K50" i="8" s="1"/>
  <c r="K72" i="8" s="1"/>
  <c r="K75" i="8" s="1"/>
  <c r="Q21" i="12"/>
  <c r="LD99" i="12"/>
  <c r="LD100" i="12" s="1"/>
  <c r="UZ99" i="12"/>
  <c r="UZ100" i="12" s="1"/>
  <c r="ZP99" i="12"/>
  <c r="ZP100" i="12" s="1"/>
  <c r="ZB99" i="12"/>
  <c r="ZB100" i="12" s="1"/>
  <c r="II99" i="12"/>
  <c r="II100" i="12" s="1"/>
  <c r="OQ99" i="12"/>
  <c r="OQ100" i="12" s="1"/>
  <c r="KA99" i="12"/>
  <c r="KA100" i="12" s="1"/>
  <c r="YL99" i="12"/>
  <c r="YL100" i="12" s="1"/>
  <c r="AG99" i="12"/>
  <c r="AG100" i="12" s="1"/>
  <c r="PF99" i="12"/>
  <c r="PF100" i="12" s="1"/>
  <c r="SS99" i="12"/>
  <c r="SS100" i="12" s="1"/>
  <c r="ZA99" i="12"/>
  <c r="ZA100" i="12" s="1"/>
  <c r="AF99" i="12"/>
  <c r="AF100" i="12" s="1"/>
  <c r="TV99" i="12"/>
  <c r="TV100" i="12" s="1"/>
  <c r="GO99" i="12"/>
  <c r="GO100" i="12" s="1"/>
  <c r="OR99" i="12"/>
  <c r="OR100" i="12" s="1"/>
  <c r="WT99" i="12"/>
  <c r="WT100" i="12" s="1"/>
  <c r="YM99" i="12"/>
  <c r="YM100" i="12" s="1"/>
  <c r="VA99" i="12"/>
  <c r="VA100" i="12" s="1"/>
  <c r="TG99" i="12"/>
  <c r="TG100" i="12" s="1"/>
  <c r="XH99" i="12"/>
  <c r="XH100" i="12" s="1"/>
  <c r="HT99" i="12"/>
  <c r="HT100" i="12" s="1"/>
  <c r="HE99" i="12"/>
  <c r="HE100" i="12" s="1"/>
  <c r="GP99" i="12"/>
  <c r="GP100" i="12" s="1"/>
  <c r="IX99" i="12"/>
  <c r="IX100" i="12" s="1"/>
  <c r="FL99" i="12"/>
  <c r="FL100" i="12" s="1"/>
  <c r="HD99" i="12"/>
  <c r="HD100" i="12" s="1"/>
  <c r="PG99" i="12"/>
  <c r="PG100" i="12" s="1"/>
  <c r="LU99" i="12"/>
  <c r="LU100" i="12" s="1"/>
  <c r="CN99" i="12"/>
  <c r="CN100" i="12" s="1"/>
  <c r="KQ99" i="12"/>
  <c r="KQ100" i="12" s="1"/>
  <c r="DS99" i="12"/>
  <c r="DS100" i="12" s="1"/>
  <c r="WE99" i="12"/>
  <c r="WE100" i="12" s="1"/>
  <c r="FW99" i="12"/>
  <c r="FW100" i="12" s="1"/>
  <c r="KK99" i="12"/>
  <c r="KK100" i="12" s="1"/>
  <c r="KC99" i="12"/>
  <c r="KC100" i="12" s="1"/>
  <c r="BK99" i="12"/>
  <c r="BK100" i="12" s="1"/>
  <c r="EW99" i="12"/>
  <c r="EW100" i="12" s="1"/>
  <c r="WD99" i="12"/>
  <c r="WD100" i="12" s="1"/>
  <c r="AU99" i="12"/>
  <c r="AU100" i="12" s="1"/>
  <c r="BZ99" i="12"/>
  <c r="BZ100" i="12" s="1"/>
  <c r="PV99" i="12"/>
  <c r="PV100" i="12" s="1"/>
  <c r="NM99" i="12"/>
  <c r="NM100" i="12" s="1"/>
  <c r="EQ99" i="12"/>
  <c r="EQ100" i="12" s="1"/>
  <c r="YT99" i="12"/>
  <c r="YT100" i="12" s="1"/>
  <c r="RW99" i="12"/>
  <c r="RW100" i="12" s="1"/>
  <c r="DP99" i="12"/>
  <c r="DP100" i="12" s="1"/>
  <c r="CF99" i="12"/>
  <c r="CF100" i="12" s="1"/>
  <c r="DF99" i="12"/>
  <c r="DF100" i="12" s="1"/>
  <c r="FF99" i="12"/>
  <c r="FF100" i="12" s="1"/>
  <c r="TM99" i="12"/>
  <c r="TM100" i="12" s="1"/>
  <c r="XU99" i="12"/>
  <c r="XU100" i="12" s="1"/>
  <c r="GV99" i="12"/>
  <c r="GV100" i="12" s="1"/>
  <c r="NJ99" i="12"/>
  <c r="NJ100" i="12" s="1"/>
  <c r="XI99" i="12"/>
  <c r="XI100" i="12" s="1"/>
  <c r="IH99" i="12"/>
  <c r="IH100" i="12" s="1"/>
  <c r="JM99" i="12"/>
  <c r="JM100" i="12" s="1"/>
  <c r="VO99" i="12"/>
  <c r="VO100" i="12" s="1"/>
  <c r="OC99" i="12"/>
  <c r="OC100" i="12" s="1"/>
  <c r="DC99" i="12"/>
  <c r="DC100" i="12" s="1"/>
  <c r="AAF99" i="12"/>
  <c r="AAF100" i="12" s="1"/>
  <c r="IW99" i="12"/>
  <c r="IW100" i="12" s="1"/>
  <c r="GA99" i="12"/>
  <c r="GA100" i="12" s="1"/>
  <c r="DD99" i="12"/>
  <c r="DD100" i="12" s="1"/>
  <c r="UK99" i="12"/>
  <c r="UK100" i="12" s="1"/>
  <c r="AV99" i="12"/>
  <c r="AV100" i="12" s="1"/>
  <c r="UL99" i="12"/>
  <c r="UL100" i="12" s="1"/>
  <c r="FK99" i="12"/>
  <c r="FK100" i="12" s="1"/>
  <c r="JL99" i="12"/>
  <c r="JL100" i="12" s="1"/>
  <c r="FZ99" i="12"/>
  <c r="FZ100" i="12" s="1"/>
  <c r="KP99" i="12"/>
  <c r="KP100" i="12" s="1"/>
  <c r="KN99" i="12"/>
  <c r="KN100" i="12" s="1"/>
  <c r="NZ99" i="12"/>
  <c r="NZ100" i="12" s="1"/>
  <c r="VR99" i="12"/>
  <c r="VR100" i="12" s="1"/>
  <c r="HL99" i="12"/>
  <c r="HL100" i="12" s="1"/>
  <c r="FN99" i="12"/>
  <c r="FN100" i="12" s="1"/>
  <c r="ZJ99" i="12"/>
  <c r="ZJ100" i="12" s="1"/>
  <c r="MX99" i="12"/>
  <c r="MX100" i="12" s="1"/>
  <c r="MI99" i="12"/>
  <c r="MI100" i="12" s="1"/>
  <c r="QK99" i="12"/>
  <c r="QK100" i="12" s="1"/>
  <c r="AAM99" i="12"/>
  <c r="AAM100" i="12" s="1"/>
  <c r="CG99" i="12"/>
  <c r="CG100" i="12" s="1"/>
  <c r="HS99" i="12"/>
  <c r="HS100" i="12" s="1"/>
  <c r="PU99" i="12"/>
  <c r="PU100" i="12" s="1"/>
  <c r="EG99" i="12"/>
  <c r="EG100" i="12" s="1"/>
  <c r="DR99" i="12"/>
  <c r="DR100" i="12" s="1"/>
  <c r="ZQ99" i="12"/>
  <c r="ZQ100" i="12" s="1"/>
  <c r="QJ99" i="12"/>
  <c r="QJ100" i="12" s="1"/>
  <c r="AAE99" i="12"/>
  <c r="AAE100" i="12" s="1"/>
  <c r="MY99" i="12"/>
  <c r="MY100" i="12" s="1"/>
  <c r="MJ99" i="12"/>
  <c r="MJ100" i="12" s="1"/>
  <c r="NN99" i="12"/>
  <c r="NN100" i="12" s="1"/>
  <c r="SC99" i="12"/>
  <c r="SC100" i="12" s="1"/>
  <c r="VP99" i="12"/>
  <c r="VP100" i="12" s="1"/>
  <c r="PO99" i="12"/>
  <c r="PO100" i="12" s="1"/>
  <c r="WZ99" i="12"/>
  <c r="WZ100" i="12" s="1"/>
  <c r="MM99" i="12"/>
  <c r="MM100" i="12" s="1"/>
  <c r="EB99" i="12"/>
  <c r="EB100" i="12" s="1"/>
  <c r="SI99" i="12"/>
  <c r="SI100" i="12" s="1"/>
  <c r="AAJ99" i="12"/>
  <c r="AAJ100" i="12" s="1"/>
  <c r="JI99" i="12"/>
  <c r="JI100" i="12" s="1"/>
  <c r="PA99" i="12"/>
  <c r="PA100" i="12" s="1"/>
  <c r="XL99" i="12"/>
  <c r="XL100" i="12" s="1"/>
  <c r="PQ99" i="12"/>
  <c r="PQ100" i="12" s="1"/>
  <c r="JH99" i="12"/>
  <c r="JH100" i="12" s="1"/>
  <c r="OA99" i="12"/>
  <c r="OA100" i="12" s="1"/>
  <c r="NQ99" i="12"/>
  <c r="NQ100" i="12" s="1"/>
  <c r="RL99" i="12"/>
  <c r="RL100" i="12" s="1"/>
  <c r="AL99" i="12"/>
  <c r="AL100" i="12" s="1"/>
  <c r="PY99" i="12"/>
  <c r="PY100" i="12" s="1"/>
  <c r="RP99" i="12"/>
  <c r="RP100" i="12" s="1"/>
  <c r="IE99" i="12"/>
  <c r="IE100" i="12" s="1"/>
  <c r="FM99" i="12"/>
  <c r="FM100" i="12" s="1"/>
  <c r="KG99" i="12"/>
  <c r="KG100" i="12" s="1"/>
  <c r="UP99" i="12"/>
  <c r="UP100" i="12" s="1"/>
  <c r="PI99" i="12"/>
  <c r="PI100" i="12" s="1"/>
  <c r="HR99" i="12"/>
  <c r="HR100" i="12" s="1"/>
  <c r="XV99" i="12"/>
  <c r="XV100" i="12" s="1"/>
  <c r="LR99" i="12"/>
  <c r="LR100" i="12" s="1"/>
  <c r="MS99" i="12"/>
  <c r="MS100" i="12" s="1"/>
  <c r="KB99" i="12"/>
  <c r="KB100" i="12" s="1"/>
  <c r="QW99" i="12"/>
  <c r="QW100" i="12" s="1"/>
  <c r="YO99" i="12"/>
  <c r="YO100" i="12" s="1"/>
  <c r="OG99" i="12"/>
  <c r="OG100" i="12" s="1"/>
  <c r="NP99" i="12"/>
  <c r="NP100" i="12" s="1"/>
  <c r="WL99" i="12"/>
  <c r="WL100" i="12" s="1"/>
  <c r="GX99" i="12"/>
  <c r="GX100" i="12" s="1"/>
  <c r="TY99" i="12"/>
  <c r="TY100" i="12" s="1"/>
  <c r="AQ99" i="12"/>
  <c r="AQ100" i="12" s="1"/>
  <c r="MR99" i="12"/>
  <c r="MR100" i="12" s="1"/>
  <c r="JY99" i="12"/>
  <c r="JY100" i="12" s="1"/>
  <c r="TA99" i="12"/>
  <c r="TA100" i="12" s="1"/>
  <c r="NX99" i="12"/>
  <c r="NX100" i="12" s="1"/>
  <c r="SW99" i="12"/>
  <c r="SW100" i="12" s="1"/>
  <c r="OZ99" i="12"/>
  <c r="OZ100" i="12" s="1"/>
  <c r="EN99" i="12"/>
  <c r="EN100" i="12" s="1"/>
  <c r="OS99" i="12"/>
  <c r="OS100" i="12" s="1"/>
  <c r="HW99" i="12"/>
  <c r="HW100" i="12" s="1"/>
  <c r="NH99" i="12"/>
  <c r="NH100" i="12" s="1"/>
  <c r="LJ99" i="12"/>
  <c r="LJ100" i="12" s="1"/>
  <c r="MG99" i="12"/>
  <c r="MG100" i="12" s="1"/>
  <c r="UV99" i="12"/>
  <c r="UV100" i="12" s="1"/>
  <c r="FR99" i="12"/>
  <c r="FR100" i="12" s="1"/>
  <c r="IT99" i="12"/>
  <c r="IT100" i="12" s="1"/>
  <c r="IL99" i="12"/>
  <c r="IL100" i="12" s="1"/>
  <c r="DZ99" i="12"/>
  <c r="DZ100" i="12" s="1"/>
  <c r="XP99" i="12"/>
  <c r="XP100" i="12" s="1"/>
  <c r="VQ99" i="12"/>
  <c r="VQ100" i="12" s="1"/>
  <c r="XM99" i="12"/>
  <c r="XM100" i="12" s="1"/>
  <c r="ES99" i="12"/>
  <c r="ES100" i="12" s="1"/>
  <c r="VB99" i="12"/>
  <c r="VB100" i="12" s="1"/>
  <c r="BL99" i="12"/>
  <c r="BL100" i="12" s="1"/>
  <c r="YH99" i="12"/>
  <c r="YH100" i="12" s="1"/>
  <c r="VK99" i="12"/>
  <c r="VK100" i="12" s="1"/>
  <c r="AJ99" i="12"/>
  <c r="AJ100" i="12" s="1"/>
  <c r="OB99" i="12"/>
  <c r="OB100" i="12" s="1"/>
  <c r="BY99" i="12"/>
  <c r="BY100" i="12" s="1"/>
  <c r="QZ99" i="12"/>
  <c r="QZ100" i="12" s="1"/>
  <c r="SX99" i="12"/>
  <c r="SX100" i="12" s="1"/>
  <c r="JW99" i="12"/>
  <c r="JW100" i="12" s="1"/>
  <c r="EM99" i="12"/>
  <c r="EM100" i="12" s="1"/>
  <c r="YX99" i="12"/>
  <c r="YX100" i="12" s="1"/>
  <c r="RX99" i="12"/>
  <c r="RX100" i="12" s="1"/>
  <c r="TL99" i="12"/>
  <c r="TL100" i="12" s="1"/>
  <c r="CK99" i="12"/>
  <c r="CK100" i="12" s="1"/>
  <c r="CA99" i="12"/>
  <c r="CA100" i="12" s="1"/>
  <c r="CZ99" i="12"/>
  <c r="CZ100" i="12" s="1"/>
  <c r="WX99" i="12"/>
  <c r="WX100" i="12" s="1"/>
  <c r="WW99" i="12"/>
  <c r="WW100" i="12" s="1"/>
  <c r="VZ99" i="12"/>
  <c r="VZ100" i="12" s="1"/>
  <c r="DJ99" i="12"/>
  <c r="DJ100" i="12" s="1"/>
  <c r="PS99" i="12"/>
  <c r="PS100" i="12" s="1"/>
  <c r="TW99" i="12"/>
  <c r="TW100" i="12" s="1"/>
  <c r="GN99" i="12"/>
  <c r="GN100" i="12" s="1"/>
  <c r="PW99" i="12"/>
  <c r="PW100" i="12" s="1"/>
  <c r="NE99" i="12"/>
  <c r="NE100" i="12" s="1"/>
  <c r="SE99" i="12"/>
  <c r="SE100" i="12" s="1"/>
  <c r="FJ99" i="12"/>
  <c r="FJ100" i="12" s="1"/>
  <c r="QO99" i="12"/>
  <c r="QO100" i="12" s="1"/>
  <c r="IB99" i="12"/>
  <c r="IB100" i="12" s="1"/>
  <c r="ZC99" i="12"/>
  <c r="ZC100" i="12" s="1"/>
  <c r="ZZ99" i="12"/>
  <c r="ZZ100" i="12" s="1"/>
  <c r="VC99" i="12"/>
  <c r="VC100" i="12" s="1"/>
  <c r="ZH99" i="12"/>
  <c r="ZH100" i="12" s="1"/>
  <c r="ZO99" i="12"/>
  <c r="ZO100" i="12" s="1"/>
  <c r="UB99" i="12"/>
  <c r="UB100" i="12" s="1"/>
  <c r="QE99" i="12"/>
  <c r="QE100" i="12" s="1"/>
  <c r="NV99" i="12"/>
  <c r="NV100" i="12" s="1"/>
  <c r="AAO99" i="12"/>
  <c r="AAO100" i="12" s="1"/>
  <c r="DN99" i="12"/>
  <c r="DN100" i="12" s="1"/>
  <c r="DT99" i="12"/>
  <c r="DT100" i="12" s="1"/>
  <c r="FU99" i="12"/>
  <c r="FU100" i="12" s="1"/>
  <c r="BN99" i="12"/>
  <c r="BN100" i="12" s="1"/>
  <c r="YD99" i="12"/>
  <c r="YD100" i="12" s="1"/>
  <c r="ED99" i="12"/>
  <c r="ED100" i="12" s="1"/>
  <c r="FT99" i="12"/>
  <c r="FT100" i="12" s="1"/>
  <c r="EV99" i="12"/>
  <c r="EV100" i="12" s="1"/>
  <c r="CO99" i="12"/>
  <c r="CO100" i="12" s="1"/>
  <c r="BI99" i="12"/>
  <c r="BI100" i="12" s="1"/>
  <c r="WA99" i="12"/>
  <c r="WA100" i="12" s="1"/>
  <c r="QM99" i="12"/>
  <c r="QM100" i="12" s="1"/>
  <c r="UW99" i="12"/>
  <c r="UW100" i="12" s="1"/>
  <c r="MO99" i="12"/>
  <c r="MO100" i="12" s="1"/>
  <c r="IY99" i="12"/>
  <c r="IY100" i="12" s="1"/>
  <c r="HJ99" i="12"/>
  <c r="HJ100" i="12" s="1"/>
  <c r="KM99" i="12"/>
  <c r="KM100" i="12" s="1"/>
  <c r="JR99" i="12"/>
  <c r="JR100" i="12" s="1"/>
  <c r="DO99" i="12"/>
  <c r="DO100" i="12" s="1"/>
  <c r="YI99" i="12"/>
  <c r="YI100" i="12" s="1"/>
  <c r="VM99" i="12"/>
  <c r="VM100" i="12" s="1"/>
  <c r="XS99" i="12"/>
  <c r="XS100" i="12" s="1"/>
  <c r="BW99" i="12"/>
  <c r="BW100" i="12" s="1"/>
  <c r="DQ99" i="12"/>
  <c r="DQ100" i="12" s="1"/>
  <c r="SZ99" i="12"/>
  <c r="SZ100" i="12" s="1"/>
  <c r="YP99" i="12"/>
  <c r="YP100" i="12" s="1"/>
  <c r="IS99" i="12"/>
  <c r="IS100" i="12" s="1"/>
  <c r="JO99" i="12"/>
  <c r="JO100" i="12" s="1"/>
  <c r="OT99" i="12"/>
  <c r="OT100" i="12" s="1"/>
  <c r="AAR99" i="12"/>
  <c r="AAR100" i="12" s="1"/>
  <c r="PP99" i="12"/>
  <c r="PP100" i="12" s="1"/>
  <c r="WI99" i="12"/>
  <c r="WI100" i="12" s="1"/>
  <c r="IG99" i="12"/>
  <c r="IG100" i="12" s="1"/>
  <c r="NY99" i="12"/>
  <c r="NY100" i="12" s="1"/>
  <c r="OH99" i="12"/>
  <c r="OH100" i="12" s="1"/>
  <c r="QL99" i="12"/>
  <c r="QL100" i="12" s="1"/>
  <c r="LE99" i="12"/>
  <c r="LE100" i="12" s="1"/>
  <c r="VT99" i="12"/>
  <c r="VT100" i="12" s="1"/>
  <c r="EO99" i="12"/>
  <c r="EO100" i="12" s="1"/>
  <c r="ZR99" i="12"/>
  <c r="ZR100" i="12" s="1"/>
  <c r="PM99" i="12"/>
  <c r="PM100" i="12" s="1"/>
  <c r="XW99" i="12"/>
  <c r="XW100" i="12" s="1"/>
  <c r="CC99" i="12"/>
  <c r="CC100" i="12" s="1"/>
  <c r="DM99" i="12"/>
  <c r="DM100" i="12" s="1"/>
  <c r="FC99" i="12"/>
  <c r="FC100" i="12" s="1"/>
  <c r="DV99" i="12"/>
  <c r="DV100" i="12" s="1"/>
  <c r="QF99" i="12"/>
  <c r="QF100" i="12" s="1"/>
  <c r="DA99" i="12"/>
  <c r="DA100" i="12" s="1"/>
  <c r="YA99" i="12"/>
  <c r="YA100" i="12" s="1"/>
  <c r="RZ99" i="12"/>
  <c r="RZ100" i="12" s="1"/>
  <c r="CS99" i="12"/>
  <c r="CS100" i="12" s="1"/>
  <c r="UF99" i="12"/>
  <c r="UF100" i="12" s="1"/>
  <c r="TH99" i="12"/>
  <c r="TH100" i="12" s="1"/>
  <c r="QN99" i="12"/>
  <c r="QN100" i="12" s="1"/>
  <c r="WN99" i="12"/>
  <c r="WN100" i="12" s="1"/>
  <c r="NI99" i="12"/>
  <c r="NI100" i="12" s="1"/>
  <c r="OI99" i="12"/>
  <c r="OI100" i="12" s="1"/>
  <c r="MB99" i="12"/>
  <c r="MB100" i="12" s="1"/>
  <c r="QY99" i="12"/>
  <c r="QY100" i="12" s="1"/>
  <c r="EH99" i="12"/>
  <c r="EH100" i="12" s="1"/>
  <c r="GZ99" i="12"/>
  <c r="GZ100" i="12" s="1"/>
  <c r="YW99" i="12"/>
  <c r="YW100" i="12" s="1"/>
  <c r="AAB99" i="12"/>
  <c r="AAB100" i="12" s="1"/>
  <c r="TE99" i="12"/>
  <c r="TE100" i="12" s="1"/>
  <c r="DG99" i="12"/>
  <c r="DG100" i="12" s="1"/>
  <c r="NA99" i="12"/>
  <c r="NA100" i="12" s="1"/>
  <c r="KL99" i="12"/>
  <c r="KL100" i="12" s="1"/>
  <c r="SR99" i="12"/>
  <c r="SR100" i="12" s="1"/>
  <c r="PH99" i="12"/>
  <c r="PH100" i="12" s="1"/>
  <c r="MT99" i="12"/>
  <c r="MT100" i="12" s="1"/>
  <c r="HV99" i="12"/>
  <c r="HV100" i="12" s="1"/>
  <c r="MK99" i="12"/>
  <c r="MK100" i="12" s="1"/>
  <c r="WM99" i="12"/>
  <c r="WM100" i="12" s="1"/>
  <c r="WP99" i="12"/>
  <c r="WP100" i="12" s="1"/>
  <c r="QA99" i="12"/>
  <c r="QA100" i="12" s="1"/>
  <c r="ZN99" i="12"/>
  <c r="ZN100" i="12" s="1"/>
  <c r="EL99" i="12"/>
  <c r="EL100" i="12" s="1"/>
  <c r="FO99" i="12"/>
  <c r="FO100" i="12" s="1"/>
  <c r="GM99" i="12"/>
  <c r="GM100" i="12" s="1"/>
  <c r="YS99" i="12"/>
  <c r="YS100" i="12" s="1"/>
  <c r="UI99" i="12"/>
  <c r="UI100" i="12" s="1"/>
  <c r="KV99" i="12"/>
  <c r="KV100" i="12" s="1"/>
  <c r="NO99" i="12"/>
  <c r="NO100" i="12" s="1"/>
  <c r="ON99" i="12"/>
  <c r="ON100" i="12" s="1"/>
  <c r="HY99" i="12"/>
  <c r="HY100" i="12" s="1"/>
  <c r="DW99" i="12"/>
  <c r="DW100" i="12" s="1"/>
  <c r="LP99" i="12"/>
  <c r="LP100" i="12" s="1"/>
  <c r="VY99" i="12"/>
  <c r="VY100" i="12" s="1"/>
  <c r="XY99" i="12"/>
  <c r="XY100" i="12" s="1"/>
  <c r="CB99" i="12"/>
  <c r="CB100" i="12" s="1"/>
  <c r="VN99" i="12"/>
  <c r="VN100" i="12" s="1"/>
  <c r="OU99" i="12"/>
  <c r="OU100" i="12" s="1"/>
  <c r="TQ99" i="12"/>
  <c r="TQ100" i="12" s="1"/>
  <c r="LO99" i="12"/>
  <c r="LO100" i="12" s="1"/>
  <c r="BQ99" i="12"/>
  <c r="BQ100" i="12" s="1"/>
  <c r="JV99" i="12"/>
  <c r="JV100" i="12" s="1"/>
  <c r="XQ99" i="12"/>
  <c r="XQ100" i="12" s="1"/>
  <c r="SK99" i="12"/>
  <c r="SK100" i="12" s="1"/>
  <c r="BR99" i="12"/>
  <c r="BR100" i="12" s="1"/>
  <c r="HI99" i="12"/>
  <c r="HI100" i="12" s="1"/>
  <c r="TK99" i="12"/>
  <c r="TK100" i="12" s="1"/>
  <c r="BU99" i="12"/>
  <c r="BU100" i="12" s="1"/>
  <c r="XN99" i="12"/>
  <c r="XN100" i="12" s="1"/>
  <c r="WC99" i="12"/>
  <c r="WC100" i="12" s="1"/>
  <c r="VI99" i="12"/>
  <c r="VI100" i="12" s="1"/>
  <c r="WQ99" i="12"/>
  <c r="WQ100" i="12" s="1"/>
  <c r="EK99" i="12"/>
  <c r="EK100" i="12" s="1"/>
  <c r="YR99" i="12"/>
  <c r="YR100" i="12" s="1"/>
  <c r="VW99" i="12"/>
  <c r="VW100" i="12" s="1"/>
  <c r="EI99" i="12"/>
  <c r="EI100" i="12" s="1"/>
  <c r="LF99" i="12"/>
  <c r="LF100" i="12" s="1"/>
  <c r="OY99" i="12"/>
  <c r="OY100" i="12" s="1"/>
  <c r="SM99" i="12"/>
  <c r="SM100" i="12" s="1"/>
  <c r="TU99" i="12"/>
  <c r="TU100" i="12" s="1"/>
  <c r="YQ99" i="12"/>
  <c r="YQ100" i="12" s="1"/>
  <c r="YY99" i="12"/>
  <c r="YY100" i="12" s="1"/>
  <c r="QX99" i="12"/>
  <c r="QX100" i="12" s="1"/>
  <c r="LN99" i="12"/>
  <c r="LN100" i="12" s="1"/>
  <c r="XR99" i="12"/>
  <c r="XR100" i="12" s="1"/>
  <c r="JG99" i="12"/>
  <c r="JG100" i="12" s="1"/>
  <c r="UO99" i="12"/>
  <c r="UO100" i="12" s="1"/>
  <c r="CH99" i="12"/>
  <c r="CH100" i="12" s="1"/>
  <c r="PB99" i="12"/>
  <c r="PB100" i="12" s="1"/>
  <c r="CX99" i="12"/>
  <c r="CX100" i="12" s="1"/>
  <c r="JC99" i="12"/>
  <c r="JC100" i="12" s="1"/>
  <c r="TP99" i="12"/>
  <c r="TP100" i="12" s="1"/>
  <c r="EX99" i="12"/>
  <c r="EX100" i="12" s="1"/>
  <c r="ZK99" i="12"/>
  <c r="ZK100" i="12" s="1"/>
  <c r="NL99" i="12"/>
  <c r="NL100" i="12" s="1"/>
  <c r="HA99" i="12"/>
  <c r="HA100" i="12" s="1"/>
  <c r="TX99" i="12"/>
  <c r="TX100" i="12" s="1"/>
  <c r="GF99" i="12"/>
  <c r="GF100" i="12" s="1"/>
  <c r="VE99" i="12"/>
  <c r="VE100" i="12" s="1"/>
  <c r="QB99" i="12"/>
  <c r="QB100" i="12" s="1"/>
  <c r="AAK99" i="12"/>
  <c r="AAK100" i="12" s="1"/>
  <c r="OO99" i="12"/>
  <c r="OO100" i="12" s="1"/>
  <c r="UN99" i="12"/>
  <c r="UN100" i="12" s="1"/>
  <c r="GY99" i="12"/>
  <c r="GY100" i="12" s="1"/>
  <c r="CM99" i="12"/>
  <c r="CM100" i="12" s="1"/>
  <c r="WY99" i="12"/>
  <c r="WY100" i="12" s="1"/>
  <c r="XE99" i="12"/>
  <c r="XE100" i="12" s="1"/>
  <c r="WF99" i="12"/>
  <c r="WF100" i="12" s="1"/>
  <c r="GH99" i="12"/>
  <c r="GH100" i="12" s="1"/>
  <c r="ND99" i="12"/>
  <c r="ND100" i="12" s="1"/>
  <c r="SF99" i="12"/>
  <c r="SF100" i="12" s="1"/>
  <c r="LS99" i="12"/>
  <c r="LS100" i="12" s="1"/>
  <c r="NC99" i="12"/>
  <c r="NC100" i="12" s="1"/>
  <c r="WR99" i="12"/>
  <c r="WR100" i="12" s="1"/>
  <c r="FB99" i="12"/>
  <c r="FB100" i="12" s="1"/>
  <c r="DL99" i="12"/>
  <c r="DL100" i="12" s="1"/>
  <c r="OM99" i="12"/>
  <c r="OM100" i="12" s="1"/>
  <c r="LY99" i="12"/>
  <c r="LY100" i="12" s="1"/>
  <c r="JT99" i="12"/>
  <c r="JT100" i="12" s="1"/>
  <c r="PX99" i="12"/>
  <c r="PX100" i="12" s="1"/>
  <c r="AK99" i="12"/>
  <c r="AK100" i="12" s="1"/>
  <c r="VD99" i="12"/>
  <c r="VD100" i="12" s="1"/>
  <c r="BC99" i="12"/>
  <c r="BC100" i="12" s="1"/>
  <c r="IK99" i="12"/>
  <c r="IK100" i="12" s="1"/>
  <c r="KH99" i="12"/>
  <c r="KH100" i="12" s="1"/>
  <c r="FS99" i="12"/>
  <c r="FS100" i="12" s="1"/>
  <c r="ER99" i="12"/>
  <c r="ER100" i="12" s="1"/>
  <c r="FX99" i="12"/>
  <c r="FX100" i="12" s="1"/>
  <c r="VJ99" i="12"/>
  <c r="VJ100" i="12" s="1"/>
  <c r="ET99" i="12"/>
  <c r="ET100" i="12" s="1"/>
  <c r="AZ99" i="12"/>
  <c r="AZ100" i="12" s="1"/>
  <c r="NG99" i="12"/>
  <c r="NG100" i="12" s="1"/>
  <c r="KJ99" i="12"/>
  <c r="KJ100" i="12" s="1"/>
  <c r="JE99" i="12"/>
  <c r="JE100" i="12" s="1"/>
  <c r="EA99" i="12"/>
  <c r="EA100" i="12" s="1"/>
  <c r="LL99" i="12"/>
  <c r="LL100" i="12" s="1"/>
  <c r="ZI99" i="12"/>
  <c r="ZI100" i="12" s="1"/>
  <c r="XG99" i="12"/>
  <c r="XG100" i="12" s="1"/>
  <c r="BG99" i="12"/>
  <c r="BG100" i="12" s="1"/>
  <c r="VF99" i="12"/>
  <c r="VF100" i="12" s="1"/>
  <c r="NT99" i="12"/>
  <c r="NT100" i="12" s="1"/>
  <c r="WU99" i="12"/>
  <c r="WU100" i="12" s="1"/>
  <c r="GG99" i="12"/>
  <c r="GG100" i="12" s="1"/>
  <c r="PJ99" i="12"/>
  <c r="PJ100" i="12" s="1"/>
  <c r="SA99" i="12"/>
  <c r="SA100" i="12" s="1"/>
  <c r="NS99" i="12"/>
  <c r="NS100" i="12" s="1"/>
  <c r="LM99" i="12"/>
  <c r="LM100" i="12" s="1"/>
  <c r="RG99" i="12"/>
  <c r="RG100" i="12" s="1"/>
  <c r="UM99" i="12"/>
  <c r="UM100" i="12" s="1"/>
  <c r="UQ99" i="12"/>
  <c r="UQ100" i="12" s="1"/>
  <c r="UA99" i="12"/>
  <c r="UA100" i="12" s="1"/>
  <c r="DI99" i="12"/>
  <c r="DI100" i="12" s="1"/>
  <c r="FD99" i="12"/>
  <c r="FD100" i="12" s="1"/>
  <c r="IZ99" i="12"/>
  <c r="IZ100" i="12" s="1"/>
  <c r="CD99" i="12"/>
  <c r="CD100" i="12" s="1"/>
  <c r="AY99" i="12"/>
  <c r="AY100" i="12" s="1"/>
  <c r="DH99" i="12"/>
  <c r="DH100" i="12" s="1"/>
  <c r="RN99" i="12"/>
  <c r="RN100" i="12" s="1"/>
  <c r="NR99" i="12"/>
  <c r="NR100" i="12" s="1"/>
  <c r="SU99" i="12"/>
  <c r="SU100" i="12" s="1"/>
  <c r="ZW99" i="12"/>
  <c r="ZW100" i="12" s="1"/>
  <c r="KR99" i="12"/>
  <c r="KR100" i="12" s="1"/>
  <c r="IF99" i="12"/>
  <c r="IF100" i="12" s="1"/>
  <c r="IU99" i="12"/>
  <c r="IU100" i="12" s="1"/>
  <c r="LZ99" i="12"/>
  <c r="LZ100" i="12" s="1"/>
  <c r="TI99" i="12"/>
  <c r="TI100" i="12" s="1"/>
  <c r="RM99" i="12"/>
  <c r="RM100" i="12" s="1"/>
  <c r="AAC99" i="12"/>
  <c r="AAC100" i="12" s="1"/>
  <c r="OF99" i="12"/>
  <c r="OF100" i="12" s="1"/>
  <c r="AAL99" i="12"/>
  <c r="AAL100" i="12" s="1"/>
  <c r="IV99" i="12"/>
  <c r="IV100" i="12" s="1"/>
  <c r="UD99" i="12"/>
  <c r="UD100" i="12" s="1"/>
  <c r="OL99" i="12"/>
  <c r="OL100" i="12" s="1"/>
  <c r="IN99" i="12"/>
  <c r="IN100" i="12" s="1"/>
  <c r="ZS99" i="12"/>
  <c r="ZS100" i="12" s="1"/>
  <c r="GQ99" i="12"/>
  <c r="GQ100" i="12" s="1"/>
  <c r="MW99" i="12"/>
  <c r="MW100" i="12" s="1"/>
  <c r="NB99" i="12"/>
  <c r="NB100" i="12" s="1"/>
  <c r="KZ99" i="12"/>
  <c r="KZ100" i="12" s="1"/>
  <c r="SN99" i="12"/>
  <c r="SN100" i="12" s="1"/>
  <c r="AAA99" i="12"/>
  <c r="AAA100" i="12" s="1"/>
  <c r="TF99" i="12"/>
  <c r="TF100" i="12" s="1"/>
  <c r="AAD99" i="12"/>
  <c r="AAD100" i="12" s="1"/>
  <c r="SO99" i="12"/>
  <c r="SO100" i="12" s="1"/>
  <c r="RD99" i="12"/>
  <c r="RD100" i="12" s="1"/>
  <c r="CP99" i="12"/>
  <c r="CP100" i="12" s="1"/>
  <c r="VU99" i="12"/>
  <c r="VU100" i="12" s="1"/>
  <c r="SH99" i="12"/>
  <c r="SH100" i="12" s="1"/>
  <c r="CJ99" i="12"/>
  <c r="CJ100" i="12" s="1"/>
  <c r="YJ99" i="12"/>
  <c r="YJ100" i="12" s="1"/>
  <c r="CQ99" i="12"/>
  <c r="CQ100" i="12" s="1"/>
  <c r="RA99" i="12"/>
  <c r="RA100" i="12" s="1"/>
  <c r="SB99" i="12"/>
  <c r="SB100" i="12" s="1"/>
  <c r="JN99" i="12"/>
  <c r="JN100" i="12" s="1"/>
  <c r="XJ99" i="12"/>
  <c r="XJ100" i="12" s="1"/>
  <c r="AM99" i="12"/>
  <c r="AM100" i="12" s="1"/>
  <c r="FY99" i="12"/>
  <c r="FY100" i="12" s="1"/>
  <c r="XA99" i="12"/>
  <c r="XA100" i="12" s="1"/>
  <c r="JK99" i="12"/>
  <c r="JK100" i="12" s="1"/>
  <c r="GL99" i="12"/>
  <c r="GL100" i="12" s="1"/>
  <c r="UU99" i="12"/>
  <c r="UU100" i="12" s="1"/>
  <c r="AAI99" i="12"/>
  <c r="AAI100" i="12" s="1"/>
  <c r="GB99" i="12"/>
  <c r="GB100" i="12" s="1"/>
  <c r="FG99" i="12"/>
  <c r="FG100" i="12" s="1"/>
  <c r="SG99" i="12"/>
  <c r="SG100" i="12" s="1"/>
  <c r="OW99" i="12"/>
  <c r="OW100" i="12" s="1"/>
  <c r="JD99" i="12"/>
  <c r="JD100" i="12" s="1"/>
  <c r="ZL99" i="12"/>
  <c r="ZL100" i="12" s="1"/>
  <c r="KX99" i="12"/>
  <c r="KX100" i="12" s="1"/>
  <c r="QS99" i="12"/>
  <c r="QS100" i="12" s="1"/>
  <c r="SV99" i="12"/>
  <c r="SV100" i="12" s="1"/>
  <c r="TN99" i="12"/>
  <c r="TN100" i="12" s="1"/>
  <c r="TS99" i="12"/>
  <c r="TS100" i="12" s="1"/>
  <c r="SQ99" i="12"/>
  <c r="SQ100" i="12" s="1"/>
  <c r="OX99" i="12"/>
  <c r="OX100" i="12" s="1"/>
  <c r="CV99" i="12"/>
  <c r="CV100" i="12" s="1"/>
  <c r="XO99" i="12"/>
  <c r="XO100" i="12" s="1"/>
  <c r="EJ99" i="12"/>
  <c r="EJ100" i="12" s="1"/>
  <c r="GR99" i="12"/>
  <c r="GR100" i="12" s="1"/>
  <c r="PC99" i="12"/>
  <c r="PC100" i="12" s="1"/>
  <c r="SD99" i="12"/>
  <c r="SD100" i="12" s="1"/>
  <c r="CI99" i="12"/>
  <c r="CI100" i="12" s="1"/>
  <c r="MD99" i="12"/>
  <c r="MD100" i="12" s="1"/>
  <c r="YV99" i="12"/>
  <c r="YV100" i="12" s="1"/>
  <c r="VV99" i="12"/>
  <c r="VV100" i="12" s="1"/>
  <c r="UX99" i="12"/>
  <c r="UX100" i="12" s="1"/>
  <c r="AAS99" i="12"/>
  <c r="AAS100" i="12" s="1"/>
  <c r="RB99" i="12"/>
  <c r="RB100" i="12" s="1"/>
  <c r="MZ99" i="12"/>
  <c r="MZ100" i="12" s="1"/>
  <c r="HQ99" i="12"/>
  <c r="HQ100" i="12" s="1"/>
  <c r="IQ99" i="12"/>
  <c r="IQ100" i="12" s="1"/>
  <c r="LA99" i="12"/>
  <c r="LA100" i="12" s="1"/>
  <c r="WK99" i="12"/>
  <c r="WK100" i="12" s="1"/>
  <c r="EY99" i="12"/>
  <c r="EY100" i="12" s="1"/>
  <c r="PL99" i="12"/>
  <c r="PL100" i="12" s="1"/>
  <c r="ZM99" i="12"/>
  <c r="ZM100" i="12" s="1"/>
  <c r="FA99" i="12"/>
  <c r="FA100" i="12" s="1"/>
  <c r="YK99" i="12"/>
  <c r="YK100" i="12" s="1"/>
  <c r="BA99" i="12"/>
  <c r="BA100" i="12" s="1"/>
  <c r="RQ99" i="12"/>
  <c r="RQ100" i="12" s="1"/>
  <c r="QU99" i="12"/>
  <c r="QU100" i="12" s="1"/>
  <c r="BF99" i="12"/>
  <c r="BF100" i="12" s="1"/>
  <c r="GJ99" i="12"/>
  <c r="GJ100" i="12" s="1"/>
  <c r="ZT99" i="12"/>
  <c r="ZT100" i="12" s="1"/>
  <c r="CU99" i="12"/>
  <c r="CU100" i="12" s="1"/>
  <c r="EE99" i="12"/>
  <c r="EE100" i="12" s="1"/>
  <c r="RJ99" i="12"/>
  <c r="RJ100" i="12" s="1"/>
  <c r="XT99" i="12"/>
  <c r="XT100" i="12" s="1"/>
  <c r="HP99" i="12"/>
  <c r="HP100" i="12" s="1"/>
  <c r="OD99" i="12"/>
  <c r="OD100" i="12" s="1"/>
  <c r="VG99" i="12"/>
  <c r="VG100" i="12" s="1"/>
  <c r="KT99" i="12"/>
  <c r="KT100" i="12" s="1"/>
  <c r="UY99" i="12"/>
  <c r="UY100" i="12" s="1"/>
  <c r="GE99" i="12"/>
  <c r="GE100" i="12" s="1"/>
  <c r="JS99" i="12"/>
  <c r="JS100" i="12" s="1"/>
  <c r="GU99" i="12"/>
  <c r="GU100" i="12" s="1"/>
  <c r="HK99" i="12"/>
  <c r="HK100" i="12" s="1"/>
  <c r="FE99" i="12"/>
  <c r="FE100" i="12" s="1"/>
  <c r="GC99" i="12"/>
  <c r="GC100" i="12" s="1"/>
  <c r="SP99" i="12"/>
  <c r="SP100" i="12" s="1"/>
  <c r="GI99" i="12"/>
  <c r="GI100" i="12" s="1"/>
  <c r="PT99" i="12"/>
  <c r="PT100" i="12" s="1"/>
  <c r="VH99" i="12"/>
  <c r="VH100" i="12" s="1"/>
  <c r="GK99" i="12"/>
  <c r="GK100" i="12" s="1"/>
  <c r="IC99" i="12"/>
  <c r="IC100" i="12" s="1"/>
  <c r="WJ99" i="12"/>
  <c r="WJ100" i="12" s="1"/>
  <c r="OJ99" i="12"/>
  <c r="OJ100" i="12" s="1"/>
  <c r="IM99" i="12"/>
  <c r="IM100" i="12" s="1"/>
  <c r="WS99" i="12"/>
  <c r="WS100" i="12" s="1"/>
  <c r="AAP99" i="12"/>
  <c r="AAP100" i="12" s="1"/>
  <c r="LX99" i="12"/>
  <c r="LX100" i="12" s="1"/>
  <c r="ZD99" i="12"/>
  <c r="ZD100" i="12" s="1"/>
  <c r="ZU99" i="12"/>
  <c r="ZU100" i="12" s="1"/>
  <c r="AAN99" i="12"/>
  <c r="AAN100" i="12" s="1"/>
  <c r="KD99" i="12"/>
  <c r="KD100" i="12" s="1"/>
  <c r="ZY99" i="12"/>
  <c r="ZY100" i="12" s="1"/>
  <c r="JU99" i="12"/>
  <c r="JU100" i="12" s="1"/>
  <c r="ZG99" i="12"/>
  <c r="ZG100" i="12" s="1"/>
  <c r="WG99" i="12"/>
  <c r="WG100" i="12" s="1"/>
  <c r="TB99" i="12"/>
  <c r="TB100" i="12" s="1"/>
  <c r="MU99" i="12"/>
  <c r="MU100" i="12" s="1"/>
  <c r="TJ99" i="12"/>
  <c r="TJ100" i="12" s="1"/>
  <c r="ST99" i="12"/>
  <c r="ST100" i="12" s="1"/>
  <c r="ZE99" i="12"/>
  <c r="ZE100" i="12" s="1"/>
  <c r="CT99" i="12"/>
  <c r="CT100" i="12" s="1"/>
  <c r="NU99" i="12"/>
  <c r="NU100" i="12" s="1"/>
  <c r="JB99" i="12"/>
  <c r="JB100" i="12" s="1"/>
  <c r="YN99" i="12"/>
  <c r="YN100" i="12" s="1"/>
  <c r="HB99" i="12"/>
  <c r="HB100" i="12" s="1"/>
  <c r="O44" i="4"/>
  <c r="O51" i="4" s="1"/>
  <c r="O44" i="5"/>
  <c r="O51" i="5" s="1"/>
  <c r="G84" i="8"/>
  <c r="E88" i="8"/>
  <c r="W20" i="3"/>
  <c r="O44" i="3"/>
  <c r="O51" i="3" s="1"/>
  <c r="O44" i="6"/>
  <c r="O51" i="6" s="1"/>
  <c r="DO72" i="12" l="1"/>
  <c r="DO45" i="12" s="1"/>
  <c r="AG104" i="12"/>
  <c r="AG143" i="12"/>
  <c r="HD72" i="12"/>
  <c r="HD45" i="12" s="1"/>
  <c r="DA72" i="12"/>
  <c r="DA45" i="12" s="1"/>
  <c r="TW72" i="12"/>
  <c r="TW45" i="12" s="1"/>
  <c r="YV72" i="12"/>
  <c r="YV45" i="12" s="1"/>
  <c r="QA72" i="12"/>
  <c r="QA45" i="12" s="1"/>
  <c r="OY72" i="12"/>
  <c r="OY45" i="12" s="1"/>
  <c r="BL72" i="12"/>
  <c r="BL45" i="12" s="1"/>
  <c r="BM72" i="12"/>
  <c r="BM45" i="12" s="1"/>
  <c r="EF72" i="12"/>
  <c r="EF45" i="12" s="1"/>
  <c r="NL72" i="12"/>
  <c r="NL45" i="12" s="1"/>
  <c r="VB72" i="12"/>
  <c r="VB45" i="12" s="1"/>
  <c r="BR72" i="12"/>
  <c r="BR45" i="12" s="1"/>
  <c r="WY72" i="12"/>
  <c r="WY45" i="12" s="1"/>
  <c r="ZO72" i="12"/>
  <c r="ZO45" i="12" s="1"/>
  <c r="UG72" i="12"/>
  <c r="UG45" i="12" s="1"/>
  <c r="FL72" i="12"/>
  <c r="FL45" i="12" s="1"/>
  <c r="AAB72" i="12"/>
  <c r="AAB45" i="12" s="1"/>
  <c r="AAN72" i="12"/>
  <c r="AAN45" i="12" s="1"/>
  <c r="EX72" i="12"/>
  <c r="EX45" i="12" s="1"/>
  <c r="KR72" i="12"/>
  <c r="KR45" i="12" s="1"/>
  <c r="FG72" i="12"/>
  <c r="FG45" i="12" s="1"/>
  <c r="EH72" i="12"/>
  <c r="EH45" i="12" s="1"/>
  <c r="CJ72" i="12"/>
  <c r="CJ45" i="12" s="1"/>
  <c r="QF72" i="12"/>
  <c r="QF45" i="12" s="1"/>
  <c r="GX72" i="12"/>
  <c r="GX45" i="12" s="1"/>
  <c r="RA72" i="12"/>
  <c r="RA45" i="12" s="1"/>
  <c r="CC72" i="12"/>
  <c r="CC45" i="12" s="1"/>
  <c r="FI72" i="12"/>
  <c r="FI45" i="12" s="1"/>
  <c r="DS72" i="12"/>
  <c r="DS45" i="12" s="1"/>
  <c r="EQ72" i="12"/>
  <c r="EQ45" i="12" s="1"/>
  <c r="CM72" i="12"/>
  <c r="CM45" i="12" s="1"/>
  <c r="UZ72" i="12"/>
  <c r="UZ45" i="12" s="1"/>
  <c r="QT72" i="12"/>
  <c r="QT45" i="12" s="1"/>
  <c r="FC72" i="12"/>
  <c r="FC45" i="12" s="1"/>
  <c r="UQ72" i="12"/>
  <c r="UQ45" i="12" s="1"/>
  <c r="CU72" i="12"/>
  <c r="CU45" i="12" s="1"/>
  <c r="VC72" i="12"/>
  <c r="VC45" i="12" s="1"/>
  <c r="KD72" i="12"/>
  <c r="KD45" i="12" s="1"/>
  <c r="VA72" i="12"/>
  <c r="VA45" i="12" s="1"/>
  <c r="AAI72" i="12"/>
  <c r="AAI45" i="12" s="1"/>
  <c r="DM72" i="12"/>
  <c r="DM45" i="12" s="1"/>
  <c r="FQ72" i="12"/>
  <c r="FQ45" i="12" s="1"/>
  <c r="AD72" i="12"/>
  <c r="AD45" i="12" s="1"/>
  <c r="LU72" i="12"/>
  <c r="LU45" i="12" s="1"/>
  <c r="AAM72" i="12"/>
  <c r="AAM45" i="12" s="1"/>
  <c r="IE72" i="12"/>
  <c r="IE45" i="12" s="1"/>
  <c r="NM72" i="12"/>
  <c r="NM45" i="12" s="1"/>
  <c r="LR72" i="12"/>
  <c r="LR45" i="12" s="1"/>
  <c r="JU72" i="12"/>
  <c r="JU45" i="12" s="1"/>
  <c r="AJ72" i="12"/>
  <c r="AJ45" i="12" s="1"/>
  <c r="TC72" i="12"/>
  <c r="TC45" i="12" s="1"/>
  <c r="BA72" i="12"/>
  <c r="BA45" i="12" s="1"/>
  <c r="SJ72" i="12"/>
  <c r="SJ45" i="12" s="1"/>
  <c r="EL72" i="12"/>
  <c r="EL45" i="12" s="1"/>
  <c r="CF72" i="12"/>
  <c r="CF45" i="12" s="1"/>
  <c r="ML72" i="12"/>
  <c r="ML45" i="12" s="1"/>
  <c r="ZJ72" i="12"/>
  <c r="ZJ45" i="12" s="1"/>
  <c r="XZ72" i="12"/>
  <c r="XZ45" i="12" s="1"/>
  <c r="CS72" i="12"/>
  <c r="CS45" i="12" s="1"/>
  <c r="KY72" i="12"/>
  <c r="KY45" i="12" s="1"/>
  <c r="FX72" i="12"/>
  <c r="FX45" i="12" s="1"/>
  <c r="FM72" i="12"/>
  <c r="FM45" i="12" s="1"/>
  <c r="PI72" i="12"/>
  <c r="PI45" i="12" s="1"/>
  <c r="RS72" i="12"/>
  <c r="RS45" i="12" s="1"/>
  <c r="ZL72" i="12"/>
  <c r="ZL45" i="12" s="1"/>
  <c r="OQ72" i="12"/>
  <c r="OQ45" i="12" s="1"/>
  <c r="WK72" i="12"/>
  <c r="WK45" i="12" s="1"/>
  <c r="RM72" i="12"/>
  <c r="RM45" i="12" s="1"/>
  <c r="HR72" i="12"/>
  <c r="HR45" i="12" s="1"/>
  <c r="DC72" i="12"/>
  <c r="DC45" i="12" s="1"/>
  <c r="ES72" i="12"/>
  <c r="ES45" i="12" s="1"/>
  <c r="EE72" i="12"/>
  <c r="EE45" i="12" s="1"/>
  <c r="RU72" i="12"/>
  <c r="RU45" i="12" s="1"/>
  <c r="DI72" i="12"/>
  <c r="DI45" i="12" s="1"/>
  <c r="YX72" i="12"/>
  <c r="YX45" i="12" s="1"/>
  <c r="CA72" i="12"/>
  <c r="CA45" i="12" s="1"/>
  <c r="CY72" i="12"/>
  <c r="CY45" i="12" s="1"/>
  <c r="GD72" i="12"/>
  <c r="GD45" i="12" s="1"/>
  <c r="KQ72" i="12"/>
  <c r="KQ45" i="12" s="1"/>
  <c r="SY72" i="12"/>
  <c r="SY45" i="12" s="1"/>
  <c r="VE72" i="12"/>
  <c r="VE45" i="12" s="1"/>
  <c r="S51" i="12"/>
  <c r="S71" i="12" s="1"/>
  <c r="PG72" i="12"/>
  <c r="PG45" i="12" s="1"/>
  <c r="OI72" i="12"/>
  <c r="OI45" i="12" s="1"/>
  <c r="IK72" i="12"/>
  <c r="IK45" i="12" s="1"/>
  <c r="BV72" i="12"/>
  <c r="BV45" i="12" s="1"/>
  <c r="YW72" i="12"/>
  <c r="YW45" i="12" s="1"/>
  <c r="CN72" i="12"/>
  <c r="CN45" i="12" s="1"/>
  <c r="RP72" i="12"/>
  <c r="RP45" i="12" s="1"/>
  <c r="LZ72" i="12"/>
  <c r="LZ45" i="12" s="1"/>
  <c r="AS72" i="12"/>
  <c r="AS45" i="12" s="1"/>
  <c r="KU72" i="12"/>
  <c r="KU45" i="12" s="1"/>
  <c r="OO72" i="12"/>
  <c r="OO45" i="12" s="1"/>
  <c r="VQ72" i="12"/>
  <c r="VQ45" i="12" s="1"/>
  <c r="IA72" i="12"/>
  <c r="IA45" i="12" s="1"/>
  <c r="VW72" i="12"/>
  <c r="VW45" i="12" s="1"/>
  <c r="WJ72" i="12"/>
  <c r="WJ45" i="12" s="1"/>
  <c r="NW72" i="12"/>
  <c r="NW45" i="12" s="1"/>
  <c r="SX72" i="12"/>
  <c r="SX45" i="12" s="1"/>
  <c r="HA72" i="12"/>
  <c r="HA45" i="12" s="1"/>
  <c r="WL72" i="12"/>
  <c r="WL45" i="12" s="1"/>
  <c r="QC72" i="12"/>
  <c r="QC45" i="12" s="1"/>
  <c r="DW72" i="12"/>
  <c r="DW45" i="12" s="1"/>
  <c r="HZ72" i="12"/>
  <c r="HZ45" i="12" s="1"/>
  <c r="NQ72" i="12"/>
  <c r="NQ45" i="12" s="1"/>
  <c r="UB72" i="12"/>
  <c r="UB45" i="12" s="1"/>
  <c r="UH72" i="12"/>
  <c r="UH45" i="12" s="1"/>
  <c r="AAH72" i="12"/>
  <c r="AAH45" i="12" s="1"/>
  <c r="AP72" i="12"/>
  <c r="AP45" i="12" s="1"/>
  <c r="KB72" i="12"/>
  <c r="KB45" i="12" s="1"/>
  <c r="RT72" i="12"/>
  <c r="RT45" i="12" s="1"/>
  <c r="IW72" i="12"/>
  <c r="IW45" i="12" s="1"/>
  <c r="PZ72" i="12"/>
  <c r="PZ45" i="12" s="1"/>
  <c r="PR72" i="12"/>
  <c r="PR45" i="12" s="1"/>
  <c r="SS72" i="12"/>
  <c r="SS45" i="12" s="1"/>
  <c r="NG72" i="12"/>
  <c r="NG45" i="12" s="1"/>
  <c r="HY72" i="12"/>
  <c r="HY45" i="12" s="1"/>
  <c r="FD72" i="12"/>
  <c r="FD45" i="12" s="1"/>
  <c r="RV72" i="12"/>
  <c r="RV45" i="12" s="1"/>
  <c r="PB72" i="12"/>
  <c r="PB45" i="12" s="1"/>
  <c r="WG72" i="12"/>
  <c r="WG45" i="12" s="1"/>
  <c r="UI72" i="12"/>
  <c r="UI45" i="12" s="1"/>
  <c r="QM72" i="12"/>
  <c r="QM45" i="12" s="1"/>
  <c r="MA72" i="12"/>
  <c r="MA45" i="12" s="1"/>
  <c r="LT72" i="12"/>
  <c r="LT45" i="12" s="1"/>
  <c r="OW72" i="12"/>
  <c r="OW45" i="12" s="1"/>
  <c r="FB72" i="12"/>
  <c r="FB45" i="12" s="1"/>
  <c r="UY72" i="12"/>
  <c r="UY45" i="12" s="1"/>
  <c r="LO72" i="12"/>
  <c r="LO45" i="12" s="1"/>
  <c r="BP72" i="12"/>
  <c r="BP45" i="12" s="1"/>
  <c r="SN72" i="12"/>
  <c r="SN45" i="12" s="1"/>
  <c r="CL72" i="12"/>
  <c r="CL45" i="12" s="1"/>
  <c r="SB72" i="12"/>
  <c r="SB45" i="12" s="1"/>
  <c r="MR72" i="12"/>
  <c r="MR45" i="12" s="1"/>
  <c r="UR72" i="12"/>
  <c r="UR45" i="12" s="1"/>
  <c r="OS72" i="12"/>
  <c r="OS45" i="12" s="1"/>
  <c r="MO72" i="12"/>
  <c r="MO45" i="12" s="1"/>
  <c r="IH72" i="12"/>
  <c r="IH45" i="12" s="1"/>
  <c r="ND72" i="12"/>
  <c r="ND45" i="12" s="1"/>
  <c r="LH72" i="12"/>
  <c r="LH45" i="12" s="1"/>
  <c r="EB72" i="12"/>
  <c r="EB45" i="12" s="1"/>
  <c r="DE72" i="12"/>
  <c r="DE45" i="12" s="1"/>
  <c r="NB72" i="12"/>
  <c r="NB45" i="12" s="1"/>
  <c r="XX72" i="12"/>
  <c r="XX45" i="12" s="1"/>
  <c r="HM72" i="12"/>
  <c r="HM45" i="12" s="1"/>
  <c r="FN72" i="12"/>
  <c r="FN45" i="12" s="1"/>
  <c r="YY72" i="12"/>
  <c r="YY45" i="12" s="1"/>
  <c r="GY72" i="12"/>
  <c r="GY45" i="12" s="1"/>
  <c r="IS72" i="12"/>
  <c r="IS45" i="12" s="1"/>
  <c r="HG72" i="12"/>
  <c r="HG45" i="12" s="1"/>
  <c r="YF72" i="12"/>
  <c r="YF45" i="12" s="1"/>
  <c r="NU72" i="12"/>
  <c r="NU45" i="12" s="1"/>
  <c r="DJ72" i="12"/>
  <c r="DJ45" i="12" s="1"/>
  <c r="QQ72" i="12"/>
  <c r="QQ45" i="12" s="1"/>
  <c r="AAE72" i="12"/>
  <c r="AAE45" i="12" s="1"/>
  <c r="CW72" i="12"/>
  <c r="CW45" i="12" s="1"/>
  <c r="XR72" i="12"/>
  <c r="XR45" i="12" s="1"/>
  <c r="GS72" i="12"/>
  <c r="GS45" i="12" s="1"/>
  <c r="CO72" i="12"/>
  <c r="CO45" i="12" s="1"/>
  <c r="EW72" i="12"/>
  <c r="EW45" i="12" s="1"/>
  <c r="LA72" i="12"/>
  <c r="LA45" i="12" s="1"/>
  <c r="ZF72" i="12"/>
  <c r="ZF45" i="12" s="1"/>
  <c r="TI72" i="12"/>
  <c r="TI45" i="12" s="1"/>
  <c r="FT72" i="12"/>
  <c r="FT45" i="12" s="1"/>
  <c r="LV72" i="12"/>
  <c r="LV45" i="12" s="1"/>
  <c r="LG72" i="12"/>
  <c r="LG45" i="12" s="1"/>
  <c r="BN72" i="12"/>
  <c r="BN45" i="12" s="1"/>
  <c r="IG72" i="12"/>
  <c r="IG45" i="12" s="1"/>
  <c r="JE72" i="12"/>
  <c r="JE45" i="12" s="1"/>
  <c r="MP72" i="12"/>
  <c r="MP45" i="12" s="1"/>
  <c r="KH72" i="12"/>
  <c r="KH45" i="12" s="1"/>
  <c r="AT72" i="12"/>
  <c r="AT45" i="12" s="1"/>
  <c r="JK72" i="12"/>
  <c r="JK45" i="12" s="1"/>
  <c r="HW72" i="12"/>
  <c r="HW45" i="12" s="1"/>
  <c r="NF72" i="12"/>
  <c r="NF45" i="12" s="1"/>
  <c r="WR72" i="12"/>
  <c r="WR45" i="12" s="1"/>
  <c r="ZC72" i="12"/>
  <c r="ZC45" i="12" s="1"/>
  <c r="BG72" i="12"/>
  <c r="BG45" i="12" s="1"/>
  <c r="NV72" i="12"/>
  <c r="NV45" i="12" s="1"/>
  <c r="SL72" i="12"/>
  <c r="SL45" i="12" s="1"/>
  <c r="FF72" i="12"/>
  <c r="FF45" i="12" s="1"/>
  <c r="LD72" i="12"/>
  <c r="LD45" i="12" s="1"/>
  <c r="SG72" i="12"/>
  <c r="SG45" i="12" s="1"/>
  <c r="SE72" i="12"/>
  <c r="SE45" i="12" s="1"/>
  <c r="KM72" i="12"/>
  <c r="KM45" i="12" s="1"/>
  <c r="FK72" i="12"/>
  <c r="FK45" i="12" s="1"/>
  <c r="HF72" i="12"/>
  <c r="HF45" i="12" s="1"/>
  <c r="KG72" i="12"/>
  <c r="KG45" i="12" s="1"/>
  <c r="ZD72" i="12"/>
  <c r="ZD45" i="12" s="1"/>
  <c r="BF72" i="12"/>
  <c r="BF45" i="12" s="1"/>
  <c r="FA72" i="12"/>
  <c r="FA45" i="12" s="1"/>
  <c r="HI72" i="12"/>
  <c r="HI45" i="12" s="1"/>
  <c r="EJ72" i="12"/>
  <c r="EJ45" i="12" s="1"/>
  <c r="BO72" i="12"/>
  <c r="BO45" i="12" s="1"/>
  <c r="LX72" i="12"/>
  <c r="LX45" i="12" s="1"/>
  <c r="FY72" i="12"/>
  <c r="FY45" i="12" s="1"/>
  <c r="MN72" i="12"/>
  <c r="MN45" i="12" s="1"/>
  <c r="NR72" i="12"/>
  <c r="NR45" i="12" s="1"/>
  <c r="UK72" i="12"/>
  <c r="UK45" i="12" s="1"/>
  <c r="IU72" i="12"/>
  <c r="IU45" i="12" s="1"/>
  <c r="SZ72" i="12"/>
  <c r="SZ45" i="12" s="1"/>
  <c r="KN72" i="12"/>
  <c r="KN45" i="12" s="1"/>
  <c r="UP72" i="12"/>
  <c r="UP45" i="12" s="1"/>
  <c r="FJ72" i="12"/>
  <c r="FJ45" i="12" s="1"/>
  <c r="WA72" i="12"/>
  <c r="WA45" i="12" s="1"/>
  <c r="IY72" i="12"/>
  <c r="IY45" i="12" s="1"/>
  <c r="TD72" i="12"/>
  <c r="TD45" i="12" s="1"/>
  <c r="XM72" i="12"/>
  <c r="XM45" i="12" s="1"/>
  <c r="SM72" i="12"/>
  <c r="SM45" i="12" s="1"/>
  <c r="JY72" i="12"/>
  <c r="JY45" i="12" s="1"/>
  <c r="TG72" i="12"/>
  <c r="TG45" i="12" s="1"/>
  <c r="HE72" i="12"/>
  <c r="HE45" i="12" s="1"/>
  <c r="AY72" i="12"/>
  <c r="AY45" i="12" s="1"/>
  <c r="BI72" i="12"/>
  <c r="BI45" i="12" s="1"/>
  <c r="KI72" i="12"/>
  <c r="KI45" i="12" s="1"/>
  <c r="IZ72" i="12"/>
  <c r="IZ45" i="12" s="1"/>
  <c r="VV72" i="12"/>
  <c r="VV45" i="12" s="1"/>
  <c r="DY72" i="12"/>
  <c r="DY45" i="12" s="1"/>
  <c r="ME72" i="12"/>
  <c r="ME45" i="12" s="1"/>
  <c r="ED72" i="12"/>
  <c r="ED45" i="12" s="1"/>
  <c r="GH72" i="12"/>
  <c r="GH45" i="12" s="1"/>
  <c r="PW72" i="12"/>
  <c r="PW45" i="12" s="1"/>
  <c r="SQ72" i="12"/>
  <c r="SQ45" i="12" s="1"/>
  <c r="SD72" i="12"/>
  <c r="SD45" i="12" s="1"/>
  <c r="RX72" i="12"/>
  <c r="RX45" i="12" s="1"/>
  <c r="JA72" i="12"/>
  <c r="JA45" i="12" s="1"/>
  <c r="DB72" i="12"/>
  <c r="DB45" i="12" s="1"/>
  <c r="GV72" i="12"/>
  <c r="GV45" i="12" s="1"/>
  <c r="AZ72" i="12"/>
  <c r="AZ45" i="12" s="1"/>
  <c r="GF72" i="12"/>
  <c r="GF45" i="12" s="1"/>
  <c r="ID72" i="12"/>
  <c r="ID45" i="12" s="1"/>
  <c r="WU72" i="12"/>
  <c r="WU45" i="12" s="1"/>
  <c r="PP72" i="12"/>
  <c r="PP45" i="12" s="1"/>
  <c r="WC72" i="12"/>
  <c r="WC45" i="12" s="1"/>
  <c r="WW72" i="12"/>
  <c r="WW45" i="12" s="1"/>
  <c r="OC72" i="12"/>
  <c r="OC45" i="12" s="1"/>
  <c r="VG72" i="12"/>
  <c r="VG45" i="12" s="1"/>
  <c r="BQ72" i="12"/>
  <c r="BQ45" i="12" s="1"/>
  <c r="ET72" i="12"/>
  <c r="ET45" i="12" s="1"/>
  <c r="LK72" i="12"/>
  <c r="LK45" i="12" s="1"/>
  <c r="QI72" i="12"/>
  <c r="QI45" i="12" s="1"/>
  <c r="MX72" i="12"/>
  <c r="MX45" i="12" s="1"/>
  <c r="VX72" i="12"/>
  <c r="VX45" i="12" s="1"/>
  <c r="EN72" i="12"/>
  <c r="EN45" i="12" s="1"/>
  <c r="QE72" i="12"/>
  <c r="QE45" i="12" s="1"/>
  <c r="MS72" i="12"/>
  <c r="MS45" i="12" s="1"/>
  <c r="AF72" i="12"/>
  <c r="AF45" i="12" s="1"/>
  <c r="UV72" i="12"/>
  <c r="UV45" i="12" s="1"/>
  <c r="UD72" i="12"/>
  <c r="UD45" i="12" s="1"/>
  <c r="WQ72" i="12"/>
  <c r="WQ45" i="12" s="1"/>
  <c r="RI72" i="12"/>
  <c r="RI45" i="12" s="1"/>
  <c r="XE72" i="12"/>
  <c r="XE45" i="12" s="1"/>
  <c r="TL72" i="12"/>
  <c r="TL45" i="12" s="1"/>
  <c r="UC72" i="12"/>
  <c r="UC45" i="12" s="1"/>
  <c r="RK72" i="12"/>
  <c r="RK45" i="12" s="1"/>
  <c r="ZZ72" i="12"/>
  <c r="ZZ45" i="12" s="1"/>
  <c r="BB72" i="12"/>
  <c r="BB45" i="12" s="1"/>
  <c r="ZG72" i="12"/>
  <c r="ZG45" i="12" s="1"/>
  <c r="WT72" i="12"/>
  <c r="WT45" i="12" s="1"/>
  <c r="BD72" i="12"/>
  <c r="BD45" i="12" s="1"/>
  <c r="OV72" i="12"/>
  <c r="OV45" i="12" s="1"/>
  <c r="HT72" i="12"/>
  <c r="HT45" i="12" s="1"/>
  <c r="JO72" i="12"/>
  <c r="JO45" i="12" s="1"/>
  <c r="QZ72" i="12"/>
  <c r="QZ45" i="12" s="1"/>
  <c r="GI72" i="12"/>
  <c r="GI45" i="12" s="1"/>
  <c r="GG72" i="12"/>
  <c r="GG45" i="12" s="1"/>
  <c r="AH72" i="12"/>
  <c r="AH45" i="12" s="1"/>
  <c r="JC72" i="12"/>
  <c r="JC45" i="12" s="1"/>
  <c r="YB72" i="12"/>
  <c r="YB45" i="12" s="1"/>
  <c r="GW72" i="12"/>
  <c r="GW45" i="12" s="1"/>
  <c r="GT72" i="12"/>
  <c r="GT45" i="12" s="1"/>
  <c r="YD72" i="12"/>
  <c r="YD45" i="12" s="1"/>
  <c r="WB72" i="12"/>
  <c r="WB45" i="12" s="1"/>
  <c r="LM72" i="12"/>
  <c r="LM45" i="12" s="1"/>
  <c r="VT72" i="12"/>
  <c r="VT45" i="12" s="1"/>
  <c r="UE72" i="12"/>
  <c r="UE45" i="12" s="1"/>
  <c r="BU72" i="12"/>
  <c r="BU45" i="12" s="1"/>
  <c r="QY72" i="12"/>
  <c r="QY45" i="12" s="1"/>
  <c r="UW72" i="12"/>
  <c r="UW45" i="12" s="1"/>
  <c r="RQ72" i="12"/>
  <c r="RQ45" i="12" s="1"/>
  <c r="RO72" i="12"/>
  <c r="RO45" i="12" s="1"/>
  <c r="UA72" i="12"/>
  <c r="UA45" i="12" s="1"/>
  <c r="WO72" i="12"/>
  <c r="WO45" i="12" s="1"/>
  <c r="KK72" i="12"/>
  <c r="KK45" i="12" s="1"/>
  <c r="OP72" i="12"/>
  <c r="OP45" i="12" s="1"/>
  <c r="AR72" i="12"/>
  <c r="AR45" i="12" s="1"/>
  <c r="QW72" i="12"/>
  <c r="QW45" i="12" s="1"/>
  <c r="TH72" i="12"/>
  <c r="TH45" i="12" s="1"/>
  <c r="WF72" i="12"/>
  <c r="WF45" i="12" s="1"/>
  <c r="ZB72" i="12"/>
  <c r="ZB45" i="12" s="1"/>
  <c r="SK72" i="12"/>
  <c r="SK45" i="12" s="1"/>
  <c r="BZ72" i="12"/>
  <c r="BZ45" i="12" s="1"/>
  <c r="PO72" i="12"/>
  <c r="PO45" i="12" s="1"/>
  <c r="JR72" i="12"/>
  <c r="JR45" i="12" s="1"/>
  <c r="VZ72" i="12"/>
  <c r="VZ45" i="12" s="1"/>
  <c r="XL72" i="12"/>
  <c r="XL45" i="12" s="1"/>
  <c r="ZK72" i="12"/>
  <c r="ZK45" i="12" s="1"/>
  <c r="EM72" i="12"/>
  <c r="EM45" i="12" s="1"/>
  <c r="SA72" i="12"/>
  <c r="SA45" i="12" s="1"/>
  <c r="HH72" i="12"/>
  <c r="HH45" i="12" s="1"/>
  <c r="DN72" i="12"/>
  <c r="DN45" i="12" s="1"/>
  <c r="XO72" i="12"/>
  <c r="XO45" i="12" s="1"/>
  <c r="YM72" i="12"/>
  <c r="YM45" i="12" s="1"/>
  <c r="ZT72" i="12"/>
  <c r="ZT45" i="12" s="1"/>
  <c r="TE72" i="12"/>
  <c r="TE45" i="12" s="1"/>
  <c r="FZ72" i="12"/>
  <c r="FZ45" i="12" s="1"/>
  <c r="AH126" i="12"/>
  <c r="AG114" i="12"/>
  <c r="AG108" i="12"/>
  <c r="AG130" i="12"/>
  <c r="ZS72" i="12"/>
  <c r="ZS45" i="12" s="1"/>
  <c r="BX72" i="12"/>
  <c r="BX45" i="12" s="1"/>
  <c r="XP72" i="12"/>
  <c r="XP45" i="12" s="1"/>
  <c r="ZX72" i="12"/>
  <c r="ZX45" i="12" s="1"/>
  <c r="TV72" i="12"/>
  <c r="TV45" i="12" s="1"/>
  <c r="VM72" i="12"/>
  <c r="VM45" i="12" s="1"/>
  <c r="CG72" i="12"/>
  <c r="CG45" i="12" s="1"/>
  <c r="BW72" i="12"/>
  <c r="BW45" i="12" s="1"/>
  <c r="NT72" i="12"/>
  <c r="NT45" i="12" s="1"/>
  <c r="TQ72" i="12"/>
  <c r="TQ45" i="12" s="1"/>
  <c r="HN72" i="12"/>
  <c r="HN45" i="12" s="1"/>
  <c r="SH72" i="12"/>
  <c r="SH45" i="12" s="1"/>
  <c r="FV72" i="12"/>
  <c r="FV45" i="12" s="1"/>
  <c r="TZ72" i="12"/>
  <c r="TZ45" i="12" s="1"/>
  <c r="PX72" i="12"/>
  <c r="PX45" i="12" s="1"/>
  <c r="XV72" i="12"/>
  <c r="XV45" i="12" s="1"/>
  <c r="AI72" i="12"/>
  <c r="AI45" i="12" s="1"/>
  <c r="JS72" i="12"/>
  <c r="JS45" i="12" s="1"/>
  <c r="OL72" i="12"/>
  <c r="OL45" i="12" s="1"/>
  <c r="QB72" i="12"/>
  <c r="QB45" i="12" s="1"/>
  <c r="HQ72" i="12"/>
  <c r="HQ45" i="12" s="1"/>
  <c r="NI72" i="12"/>
  <c r="NI45" i="12" s="1"/>
  <c r="WS72" i="12"/>
  <c r="WS45" i="12" s="1"/>
  <c r="DZ72" i="12"/>
  <c r="DZ45" i="12" s="1"/>
  <c r="UJ72" i="12"/>
  <c r="UJ45" i="12" s="1"/>
  <c r="ON72" i="12"/>
  <c r="ON45" i="12" s="1"/>
  <c r="ZW72" i="12"/>
  <c r="ZW45" i="12" s="1"/>
  <c r="IL72" i="12"/>
  <c r="IL45" i="12" s="1"/>
  <c r="KA72" i="12"/>
  <c r="KA45" i="12" s="1"/>
  <c r="HS72" i="12"/>
  <c r="HS45" i="12" s="1"/>
  <c r="UT72" i="12"/>
  <c r="UT45" i="12" s="1"/>
  <c r="AG147" i="12"/>
  <c r="LL72" i="12"/>
  <c r="LL45" i="12" s="1"/>
  <c r="VY72" i="12"/>
  <c r="VY45" i="12" s="1"/>
  <c r="AH104" i="12"/>
  <c r="EV72" i="12"/>
  <c r="EV45" i="12" s="1"/>
  <c r="OF72" i="12"/>
  <c r="OF45" i="12" s="1"/>
  <c r="VS72" i="12"/>
  <c r="VS45" i="12" s="1"/>
  <c r="EG72" i="12"/>
  <c r="EG45" i="12" s="1"/>
  <c r="JH72" i="12"/>
  <c r="JH45" i="12" s="1"/>
  <c r="BC72" i="12"/>
  <c r="BC45" i="12" s="1"/>
  <c r="VO72" i="12"/>
  <c r="VO45" i="12" s="1"/>
  <c r="AAD72" i="12"/>
  <c r="AAD45" i="12" s="1"/>
  <c r="XY72" i="12"/>
  <c r="XY45" i="12" s="1"/>
  <c r="OB72" i="12"/>
  <c r="OB45" i="12" s="1"/>
  <c r="VD72" i="12"/>
  <c r="VD45" i="12" s="1"/>
  <c r="JW72" i="12"/>
  <c r="JW45" i="12" s="1"/>
  <c r="TS72" i="12"/>
  <c r="TS45" i="12" s="1"/>
  <c r="CB72" i="12"/>
  <c r="CB45" i="12" s="1"/>
  <c r="JZ72" i="12"/>
  <c r="JZ45" i="12" s="1"/>
  <c r="FW72" i="12"/>
  <c r="FW45" i="12" s="1"/>
  <c r="NY72" i="12"/>
  <c r="NY45" i="12" s="1"/>
  <c r="RD72" i="12"/>
  <c r="RD45" i="12" s="1"/>
  <c r="AE72" i="12"/>
  <c r="AE45" i="12" s="1"/>
  <c r="GK72" i="12"/>
  <c r="GK45" i="12" s="1"/>
  <c r="AAC72" i="12"/>
  <c r="AAC45" i="12" s="1"/>
  <c r="YS72" i="12"/>
  <c r="YS45" i="12" s="1"/>
  <c r="JM72" i="12"/>
  <c r="JM45" i="12" s="1"/>
  <c r="XN72" i="12"/>
  <c r="XN45" i="12" s="1"/>
  <c r="WI72" i="12"/>
  <c r="WI45" i="12" s="1"/>
  <c r="TN72" i="12"/>
  <c r="TN45" i="12" s="1"/>
  <c r="R51" i="12"/>
  <c r="R71" i="12" s="1"/>
  <c r="QJ72" i="12"/>
  <c r="QJ45" i="12" s="1"/>
  <c r="RW72" i="12"/>
  <c r="RW45" i="12" s="1"/>
  <c r="GM72" i="12"/>
  <c r="GM45" i="12" s="1"/>
  <c r="MU72" i="12"/>
  <c r="MU45" i="12" s="1"/>
  <c r="AG106" i="12"/>
  <c r="AH138" i="12"/>
  <c r="AH110" i="12"/>
  <c r="AH125" i="12"/>
  <c r="DL72" i="12"/>
  <c r="DL45" i="12" s="1"/>
  <c r="WE72" i="12"/>
  <c r="WE45" i="12" s="1"/>
  <c r="AG146" i="12"/>
  <c r="EC72" i="12"/>
  <c r="EC45" i="12" s="1"/>
  <c r="ZI72" i="12"/>
  <c r="ZI45" i="12" s="1"/>
  <c r="QH72" i="12"/>
  <c r="QH45" i="12" s="1"/>
  <c r="YT72" i="12"/>
  <c r="YT45" i="12" s="1"/>
  <c r="DU72" i="12"/>
  <c r="DU45" i="12" s="1"/>
  <c r="ZR72" i="12"/>
  <c r="ZR45" i="12" s="1"/>
  <c r="ER72" i="12"/>
  <c r="ER45" i="12" s="1"/>
  <c r="VL72" i="12"/>
  <c r="VL45" i="12" s="1"/>
  <c r="JN72" i="12"/>
  <c r="JN45" i="12" s="1"/>
  <c r="YK72" i="12"/>
  <c r="YK45" i="12" s="1"/>
  <c r="QK72" i="12"/>
  <c r="QK45" i="12" s="1"/>
  <c r="PN72" i="12"/>
  <c r="PN45" i="12" s="1"/>
  <c r="LN72" i="12"/>
  <c r="LN45" i="12" s="1"/>
  <c r="TA72" i="12"/>
  <c r="TA45" i="12" s="1"/>
  <c r="GZ72" i="12"/>
  <c r="GZ45" i="12" s="1"/>
  <c r="NC72" i="12"/>
  <c r="NC45" i="12" s="1"/>
  <c r="MV72" i="12"/>
  <c r="MV45" i="12" s="1"/>
  <c r="UN72" i="12"/>
  <c r="UN45" i="12" s="1"/>
  <c r="PK72" i="12"/>
  <c r="PK45" i="12" s="1"/>
  <c r="TJ72" i="12"/>
  <c r="TJ45" i="12" s="1"/>
  <c r="FO72" i="12"/>
  <c r="FO45" i="12" s="1"/>
  <c r="AAL72" i="12"/>
  <c r="AAL45" i="12" s="1"/>
  <c r="WZ72" i="12"/>
  <c r="WZ45" i="12" s="1"/>
  <c r="OA72" i="12"/>
  <c r="OA45" i="12" s="1"/>
  <c r="CZ72" i="12"/>
  <c r="CZ45" i="12" s="1"/>
  <c r="YA72" i="12"/>
  <c r="YA45" i="12" s="1"/>
  <c r="ZA72" i="12"/>
  <c r="ZA45" i="12" s="1"/>
  <c r="IN72" i="12"/>
  <c r="IN45" i="12" s="1"/>
  <c r="MM72" i="12"/>
  <c r="MM45" i="12" s="1"/>
  <c r="EA72" i="12"/>
  <c r="EA45" i="12" s="1"/>
  <c r="YI72" i="12"/>
  <c r="YI45" i="12" s="1"/>
  <c r="AG149" i="12"/>
  <c r="AG121" i="12"/>
  <c r="BT72" i="12"/>
  <c r="BT45" i="12" s="1"/>
  <c r="IF72" i="12"/>
  <c r="IF45" i="12" s="1"/>
  <c r="BH72" i="12"/>
  <c r="BH45" i="12" s="1"/>
  <c r="FR72" i="12"/>
  <c r="FR45" i="12" s="1"/>
  <c r="IO72" i="12"/>
  <c r="IO45" i="12" s="1"/>
  <c r="VJ72" i="12"/>
  <c r="VJ45" i="12" s="1"/>
  <c r="JX72" i="12"/>
  <c r="JX45" i="12" s="1"/>
  <c r="HP72" i="12"/>
  <c r="HP45" i="12" s="1"/>
  <c r="KT72" i="12"/>
  <c r="KT45" i="12" s="1"/>
  <c r="ZY72" i="12"/>
  <c r="ZY45" i="12" s="1"/>
  <c r="PV72" i="12"/>
  <c r="PV45" i="12" s="1"/>
  <c r="MW72" i="12"/>
  <c r="MW45" i="12" s="1"/>
  <c r="GB72" i="12"/>
  <c r="GB45" i="12" s="1"/>
  <c r="QO72" i="12"/>
  <c r="QO45" i="12" s="1"/>
  <c r="MB72" i="12"/>
  <c r="MB45" i="12" s="1"/>
  <c r="TX72" i="12"/>
  <c r="TX45" i="12" s="1"/>
  <c r="XK72" i="12"/>
  <c r="XK45" i="12" s="1"/>
  <c r="JQ72" i="12"/>
  <c r="JQ45" i="12" s="1"/>
  <c r="JT72" i="12"/>
  <c r="JT45" i="12" s="1"/>
  <c r="OR72" i="12"/>
  <c r="OR45" i="12" s="1"/>
  <c r="DP72" i="12"/>
  <c r="DP45" i="12" s="1"/>
  <c r="UM72" i="12"/>
  <c r="UM45" i="12" s="1"/>
  <c r="LY72" i="12"/>
  <c r="LY45" i="12" s="1"/>
  <c r="TR72" i="12"/>
  <c r="TR45" i="12" s="1"/>
  <c r="VH72" i="12"/>
  <c r="VH45" i="12" s="1"/>
  <c r="AAF72" i="12"/>
  <c r="AAF45" i="12" s="1"/>
  <c r="GN72" i="12"/>
  <c r="GN45" i="12" s="1"/>
  <c r="AW72" i="12"/>
  <c r="AW45" i="12" s="1"/>
  <c r="LI72" i="12"/>
  <c r="LI45" i="12" s="1"/>
  <c r="AC72" i="12"/>
  <c r="AC45" i="12" s="1"/>
  <c r="SI72" i="12"/>
  <c r="SI45" i="12" s="1"/>
  <c r="AH145" i="12"/>
  <c r="AH122" i="12"/>
  <c r="AAG72" i="12"/>
  <c r="AAG45" i="12" s="1"/>
  <c r="EO72" i="12"/>
  <c r="EO45" i="12" s="1"/>
  <c r="XW72" i="12"/>
  <c r="XW45" i="12" s="1"/>
  <c r="TP72" i="12"/>
  <c r="TP45" i="12" s="1"/>
  <c r="UU72" i="12"/>
  <c r="UU45" i="12" s="1"/>
  <c r="KW72" i="12"/>
  <c r="KW45" i="12" s="1"/>
  <c r="ZE72" i="12"/>
  <c r="ZE45" i="12" s="1"/>
  <c r="AG110" i="12"/>
  <c r="AH105" i="12"/>
  <c r="CH72" i="12"/>
  <c r="CH45" i="12" s="1"/>
  <c r="RL72" i="12"/>
  <c r="RL45" i="12" s="1"/>
  <c r="HV72" i="12"/>
  <c r="HV45" i="12" s="1"/>
  <c r="VR72" i="12"/>
  <c r="VR45" i="12" s="1"/>
  <c r="NN72" i="12"/>
  <c r="NN45" i="12" s="1"/>
  <c r="NA72" i="12"/>
  <c r="NA45" i="12" s="1"/>
  <c r="SC72" i="12"/>
  <c r="SC45" i="12" s="1"/>
  <c r="OE72" i="12"/>
  <c r="OE45" i="12" s="1"/>
  <c r="FU72" i="12"/>
  <c r="FU45" i="12" s="1"/>
  <c r="IV72" i="12"/>
  <c r="IV45" i="12" s="1"/>
  <c r="MQ72" i="12"/>
  <c r="MQ45" i="12" s="1"/>
  <c r="TU72" i="12"/>
  <c r="TU45" i="12" s="1"/>
  <c r="AG72" i="12"/>
  <c r="AG45" i="12" s="1"/>
  <c r="YH72" i="12"/>
  <c r="YH45" i="12" s="1"/>
  <c r="LQ72" i="12"/>
  <c r="LQ45" i="12" s="1"/>
  <c r="LS72" i="12"/>
  <c r="LS45" i="12" s="1"/>
  <c r="YQ72" i="12"/>
  <c r="YQ45" i="12" s="1"/>
  <c r="PQ72" i="12"/>
  <c r="PQ45" i="12" s="1"/>
  <c r="LW72" i="12"/>
  <c r="LW45" i="12" s="1"/>
  <c r="YG72" i="12"/>
  <c r="YG45" i="12" s="1"/>
  <c r="AAA72" i="12"/>
  <c r="AAA45" i="12" s="1"/>
  <c r="XC72" i="12"/>
  <c r="XC45" i="12" s="1"/>
  <c r="RR72" i="12"/>
  <c r="RR45" i="12" s="1"/>
  <c r="KE72" i="12"/>
  <c r="KE45" i="12" s="1"/>
  <c r="YP72" i="12"/>
  <c r="YP45" i="12" s="1"/>
  <c r="DG72" i="12"/>
  <c r="DG45" i="12" s="1"/>
  <c r="WV72" i="12"/>
  <c r="WV45" i="12" s="1"/>
  <c r="CT72" i="12"/>
  <c r="CT45" i="12" s="1"/>
  <c r="DT72" i="12"/>
  <c r="DT45" i="12" s="1"/>
  <c r="RY72" i="12"/>
  <c r="RY45" i="12" s="1"/>
  <c r="JI72" i="12"/>
  <c r="JI45" i="12" s="1"/>
  <c r="AG145" i="12"/>
  <c r="CX72" i="12"/>
  <c r="CX45" i="12" s="1"/>
  <c r="JG72" i="12"/>
  <c r="JG45" i="12" s="1"/>
  <c r="VU72" i="12"/>
  <c r="VU45" i="12" s="1"/>
  <c r="GU72" i="12"/>
  <c r="GU45" i="12" s="1"/>
  <c r="BK72" i="12"/>
  <c r="BK45" i="12" s="1"/>
  <c r="XT72" i="12"/>
  <c r="XT45" i="12" s="1"/>
  <c r="MZ72" i="12"/>
  <c r="MZ45" i="12" s="1"/>
  <c r="KL72" i="12"/>
  <c r="KL45" i="12" s="1"/>
  <c r="AH124" i="12"/>
  <c r="AB72" i="12"/>
  <c r="UO72" i="12"/>
  <c r="UO45" i="12" s="1"/>
  <c r="IC72" i="12"/>
  <c r="IC45" i="12" s="1"/>
  <c r="DD72" i="12"/>
  <c r="DD45" i="12" s="1"/>
  <c r="AAJ72" i="12"/>
  <c r="AAJ45" i="12" s="1"/>
  <c r="YL72" i="12"/>
  <c r="YL45" i="12" s="1"/>
  <c r="GR72" i="12"/>
  <c r="GR45" i="12" s="1"/>
  <c r="HJ72" i="12"/>
  <c r="HJ45" i="12" s="1"/>
  <c r="KO72" i="12"/>
  <c r="KO45" i="12" s="1"/>
  <c r="CE72" i="12"/>
  <c r="CE45" i="12" s="1"/>
  <c r="YN72" i="12"/>
  <c r="YN45" i="12" s="1"/>
  <c r="WP72" i="12"/>
  <c r="WP45" i="12" s="1"/>
  <c r="AAK72" i="12"/>
  <c r="AAK45" i="12" s="1"/>
  <c r="CK72" i="12"/>
  <c r="CK45" i="12" s="1"/>
  <c r="AQ72" i="12"/>
  <c r="AQ45" i="12" s="1"/>
  <c r="SW72" i="12"/>
  <c r="SW45" i="12" s="1"/>
  <c r="NH72" i="12"/>
  <c r="NH45" i="12" s="1"/>
  <c r="IR72" i="12"/>
  <c r="IR45" i="12" s="1"/>
  <c r="NE72" i="12"/>
  <c r="NE45" i="12" s="1"/>
  <c r="ZQ72" i="12"/>
  <c r="ZQ45" i="12" s="1"/>
  <c r="OK72" i="12"/>
  <c r="OK45" i="12" s="1"/>
  <c r="GL72" i="12"/>
  <c r="GL45" i="12" s="1"/>
  <c r="US72" i="12"/>
  <c r="US45" i="12" s="1"/>
  <c r="QG72" i="12"/>
  <c r="QG45" i="12" s="1"/>
  <c r="ZH72" i="12"/>
  <c r="ZH45" i="12" s="1"/>
  <c r="FH72" i="12"/>
  <c r="FH45" i="12" s="1"/>
  <c r="GJ72" i="12"/>
  <c r="GJ45" i="12" s="1"/>
  <c r="TM72" i="12"/>
  <c r="TM45" i="12" s="1"/>
  <c r="RF72" i="12"/>
  <c r="RF45" i="12" s="1"/>
  <c r="EU72" i="12"/>
  <c r="EU45" i="12" s="1"/>
  <c r="RB72" i="12"/>
  <c r="RB45" i="12" s="1"/>
  <c r="CP72" i="12"/>
  <c r="CP45" i="12" s="1"/>
  <c r="AU72" i="12"/>
  <c r="AU45" i="12" s="1"/>
  <c r="NZ72" i="12"/>
  <c r="NZ45" i="12" s="1"/>
  <c r="FP72" i="12"/>
  <c r="FP45" i="12" s="1"/>
  <c r="XS72" i="12"/>
  <c r="XS45" i="12" s="1"/>
  <c r="CR72" i="12"/>
  <c r="CR45" i="12" s="1"/>
  <c r="BJ72" i="12"/>
  <c r="BJ45" i="12" s="1"/>
  <c r="RJ72" i="12"/>
  <c r="RJ45" i="12" s="1"/>
  <c r="EK72" i="12"/>
  <c r="EK45" i="12" s="1"/>
  <c r="JP72" i="12"/>
  <c r="JP45" i="12" s="1"/>
  <c r="YZ72" i="12"/>
  <c r="YZ45" i="12" s="1"/>
  <c r="PL72" i="12"/>
  <c r="PL45" i="12" s="1"/>
  <c r="NJ72" i="12"/>
  <c r="NJ45" i="12" s="1"/>
  <c r="DR72" i="12"/>
  <c r="DR45" i="12" s="1"/>
  <c r="KS72" i="12"/>
  <c r="KS45" i="12" s="1"/>
  <c r="PS72" i="12"/>
  <c r="PS45" i="12" s="1"/>
  <c r="MC72" i="12"/>
  <c r="MC45" i="12" s="1"/>
  <c r="KJ72" i="12"/>
  <c r="KJ45" i="12" s="1"/>
  <c r="KZ72" i="12"/>
  <c r="KZ45" i="12" s="1"/>
  <c r="QN72" i="12"/>
  <c r="QN45" i="12" s="1"/>
  <c r="XG72" i="12"/>
  <c r="XG45" i="12" s="1"/>
  <c r="XJ72" i="12"/>
  <c r="XJ45" i="12" s="1"/>
  <c r="MH72" i="12"/>
  <c r="MH45" i="12" s="1"/>
  <c r="MJ72" i="12"/>
  <c r="MJ45" i="12" s="1"/>
  <c r="NK72" i="12"/>
  <c r="NK45" i="12" s="1"/>
  <c r="IX72" i="12"/>
  <c r="IX45" i="12" s="1"/>
  <c r="RN72" i="12"/>
  <c r="RN45" i="12" s="1"/>
  <c r="RE72" i="12"/>
  <c r="RE45" i="12" s="1"/>
  <c r="DH72" i="12"/>
  <c r="DH45" i="12" s="1"/>
  <c r="AX72" i="12"/>
  <c r="AX45" i="12" s="1"/>
  <c r="CQ72" i="12"/>
  <c r="CQ45" i="12" s="1"/>
  <c r="QR72" i="12"/>
  <c r="QR45" i="12" s="1"/>
  <c r="FE72" i="12"/>
  <c r="FE45" i="12" s="1"/>
  <c r="QD72" i="12"/>
  <c r="QD45" i="12" s="1"/>
  <c r="QS72" i="12"/>
  <c r="QS45" i="12" s="1"/>
  <c r="SO72" i="12"/>
  <c r="SO45" i="12" s="1"/>
  <c r="WH72" i="12"/>
  <c r="WH45" i="12" s="1"/>
  <c r="EP72" i="12"/>
  <c r="EP45" i="12" s="1"/>
  <c r="QV72" i="12"/>
  <c r="QV45" i="12" s="1"/>
  <c r="PE72" i="12"/>
  <c r="PE45" i="12" s="1"/>
  <c r="LF72" i="12"/>
  <c r="LF45" i="12" s="1"/>
  <c r="LE72" i="12"/>
  <c r="LE45" i="12" s="1"/>
  <c r="BY72" i="12"/>
  <c r="BY45" i="12" s="1"/>
  <c r="RH72" i="12"/>
  <c r="RH45" i="12" s="1"/>
  <c r="XB72" i="12"/>
  <c r="XB45" i="12" s="1"/>
  <c r="YC72" i="12"/>
  <c r="YC45" i="12" s="1"/>
  <c r="GC72" i="12"/>
  <c r="GC45" i="12" s="1"/>
  <c r="AV72" i="12"/>
  <c r="AV45" i="12" s="1"/>
  <c r="PJ72" i="12"/>
  <c r="PJ45" i="12" s="1"/>
  <c r="XQ72" i="12"/>
  <c r="XQ45" i="12" s="1"/>
  <c r="NS72" i="12"/>
  <c r="NS45" i="12" s="1"/>
  <c r="OZ72" i="12"/>
  <c r="OZ45" i="12" s="1"/>
  <c r="WM72" i="12"/>
  <c r="WM45" i="12" s="1"/>
  <c r="BS72" i="12"/>
  <c r="BS45" i="12" s="1"/>
  <c r="DX72" i="12"/>
  <c r="DX45" i="12" s="1"/>
  <c r="ZP72" i="12"/>
  <c r="ZP45" i="12" s="1"/>
  <c r="MK72" i="12"/>
  <c r="MK45" i="12" s="1"/>
  <c r="KV72" i="12"/>
  <c r="KV45" i="12" s="1"/>
  <c r="VI72" i="12"/>
  <c r="VI45" i="12" s="1"/>
  <c r="PH72" i="12"/>
  <c r="PH45" i="12" s="1"/>
  <c r="RC72" i="12"/>
  <c r="RC45" i="12" s="1"/>
  <c r="XF72" i="12"/>
  <c r="XF45" i="12" s="1"/>
  <c r="OD72" i="12"/>
  <c r="OD45" i="12" s="1"/>
  <c r="AN72" i="12"/>
  <c r="AN45" i="12" s="1"/>
  <c r="XH72" i="12"/>
  <c r="XH45" i="12" s="1"/>
  <c r="PY72" i="12"/>
  <c r="PY45" i="12" s="1"/>
  <c r="PD72" i="12"/>
  <c r="PD45" i="12" s="1"/>
  <c r="MF72" i="12"/>
  <c r="MF45" i="12" s="1"/>
  <c r="KP72" i="12"/>
  <c r="KP45" i="12" s="1"/>
  <c r="TT72" i="12"/>
  <c r="TT45" i="12" s="1"/>
  <c r="AK72" i="12"/>
  <c r="AK45" i="12" s="1"/>
  <c r="ZV72" i="12"/>
  <c r="ZV45" i="12" s="1"/>
  <c r="KX72" i="12"/>
  <c r="KX45" i="12" s="1"/>
  <c r="OT72" i="12"/>
  <c r="OT45" i="12" s="1"/>
  <c r="OM72" i="12"/>
  <c r="OM45" i="12" s="1"/>
  <c r="AM72" i="12"/>
  <c r="AM45" i="12" s="1"/>
  <c r="II72" i="12"/>
  <c r="II45" i="12" s="1"/>
  <c r="RZ72" i="12"/>
  <c r="RZ45" i="12" s="1"/>
  <c r="MD72" i="12"/>
  <c r="MD45" i="12" s="1"/>
  <c r="VP72" i="12"/>
  <c r="VP45" i="12" s="1"/>
  <c r="JB72" i="12"/>
  <c r="JB45" i="12" s="1"/>
  <c r="PC72" i="12"/>
  <c r="PC45" i="12" s="1"/>
  <c r="AG124" i="12"/>
  <c r="AG131" i="12"/>
  <c r="QU72" i="12"/>
  <c r="QU45" i="12" s="1"/>
  <c r="EZ72" i="12"/>
  <c r="EZ45" i="12" s="1"/>
  <c r="JD72" i="12"/>
  <c r="JD45" i="12" s="1"/>
  <c r="LB72" i="12"/>
  <c r="LB45" i="12" s="1"/>
  <c r="DQ72" i="12"/>
  <c r="DQ45" i="12" s="1"/>
  <c r="IM72" i="12"/>
  <c r="IM45" i="12" s="1"/>
  <c r="JL72" i="12"/>
  <c r="JL45" i="12" s="1"/>
  <c r="HK72" i="12"/>
  <c r="HK45" i="12" s="1"/>
  <c r="PT72" i="12"/>
  <c r="PT45" i="12" s="1"/>
  <c r="SF72" i="12"/>
  <c r="SF45" i="12" s="1"/>
  <c r="SR72" i="12"/>
  <c r="SR45" i="12" s="1"/>
  <c r="JF72" i="12"/>
  <c r="JF45" i="12" s="1"/>
  <c r="PM72" i="12"/>
  <c r="PM45" i="12" s="1"/>
  <c r="TF72" i="12"/>
  <c r="TF45" i="12" s="1"/>
  <c r="TY72" i="12"/>
  <c r="TY45" i="12" s="1"/>
  <c r="GP72" i="12"/>
  <c r="GP45" i="12" s="1"/>
  <c r="YJ72" i="12"/>
  <c r="YJ45" i="12" s="1"/>
  <c r="PF72" i="12"/>
  <c r="PF45" i="12" s="1"/>
  <c r="HB72" i="12"/>
  <c r="HB45" i="12" s="1"/>
  <c r="QX72" i="12"/>
  <c r="QX45" i="12" s="1"/>
  <c r="OH72" i="12"/>
  <c r="OH45" i="12" s="1"/>
  <c r="TB72" i="12"/>
  <c r="TB45" i="12" s="1"/>
  <c r="AA72" i="12"/>
  <c r="AA45" i="12" s="1"/>
  <c r="XA72" i="12"/>
  <c r="XA45" i="12" s="1"/>
  <c r="MT72" i="12"/>
  <c r="MT45" i="12" s="1"/>
  <c r="HX72" i="12"/>
  <c r="HX45" i="12" s="1"/>
  <c r="UX72" i="12"/>
  <c r="UX45" i="12" s="1"/>
  <c r="SU72" i="12"/>
  <c r="SU45" i="12" s="1"/>
  <c r="IT72" i="12"/>
  <c r="IT45" i="12" s="1"/>
  <c r="RG72" i="12"/>
  <c r="RG45" i="12" s="1"/>
  <c r="LJ72" i="12"/>
  <c r="LJ45" i="12" s="1"/>
  <c r="AG135" i="12"/>
  <c r="AG113" i="12"/>
  <c r="AH134" i="12"/>
  <c r="NP72" i="12"/>
  <c r="NP45" i="12" s="1"/>
  <c r="YE72" i="12"/>
  <c r="YE45" i="12" s="1"/>
  <c r="CD72" i="12"/>
  <c r="CD45" i="12" s="1"/>
  <c r="WD72" i="12"/>
  <c r="WD45" i="12" s="1"/>
  <c r="AO72" i="12"/>
  <c r="AO45" i="12" s="1"/>
  <c r="ZN72" i="12"/>
  <c r="ZN45" i="12" s="1"/>
  <c r="TO72" i="12"/>
  <c r="TO45" i="12" s="1"/>
  <c r="GE72" i="12"/>
  <c r="GE45" i="12" s="1"/>
  <c r="DK72" i="12"/>
  <c r="DK45" i="12" s="1"/>
  <c r="VF72" i="12"/>
  <c r="VF45" i="12" s="1"/>
  <c r="WX72" i="12"/>
  <c r="WX45" i="12" s="1"/>
  <c r="GA72" i="12"/>
  <c r="GA45" i="12" s="1"/>
  <c r="IB72" i="12"/>
  <c r="IB45" i="12" s="1"/>
  <c r="UL72" i="12"/>
  <c r="UL45" i="12" s="1"/>
  <c r="ZM72" i="12"/>
  <c r="ZM45" i="12" s="1"/>
  <c r="WN72" i="12"/>
  <c r="WN45" i="12" s="1"/>
  <c r="YO72" i="12"/>
  <c r="YO45" i="12" s="1"/>
  <c r="GO72" i="12"/>
  <c r="GO45" i="12" s="1"/>
  <c r="MY72" i="12"/>
  <c r="MY45" i="12" s="1"/>
  <c r="HL72" i="12"/>
  <c r="HL45" i="12" s="1"/>
  <c r="XU72" i="12"/>
  <c r="XU45" i="12" s="1"/>
  <c r="XI72" i="12"/>
  <c r="XI45" i="12" s="1"/>
  <c r="NX72" i="12"/>
  <c r="NX45" i="12" s="1"/>
  <c r="HU72" i="12"/>
  <c r="HU45" i="12" s="1"/>
  <c r="OJ72" i="12"/>
  <c r="OJ45" i="12" s="1"/>
  <c r="IP72" i="12"/>
  <c r="IP45" i="12" s="1"/>
  <c r="JJ72" i="12"/>
  <c r="JJ45" i="12" s="1"/>
  <c r="ST72" i="12"/>
  <c r="ST45" i="12" s="1"/>
  <c r="OU72" i="12"/>
  <c r="OU45" i="12" s="1"/>
  <c r="XD72" i="12"/>
  <c r="XD45" i="12" s="1"/>
  <c r="EI72" i="12"/>
  <c r="EI45" i="12" s="1"/>
  <c r="AH142" i="12"/>
  <c r="LP72" i="12"/>
  <c r="LP45" i="12" s="1"/>
  <c r="DF72" i="12"/>
  <c r="DF45" i="12" s="1"/>
  <c r="KC72" i="12"/>
  <c r="KC45" i="12" s="1"/>
  <c r="VK72" i="12"/>
  <c r="VK45" i="12" s="1"/>
  <c r="JV72" i="12"/>
  <c r="JV45" i="12" s="1"/>
  <c r="AG120" i="12"/>
  <c r="FS72" i="12"/>
  <c r="FS45" i="12" s="1"/>
  <c r="PU72" i="12"/>
  <c r="PU45" i="12" s="1"/>
  <c r="OX72" i="12"/>
  <c r="OX45" i="12" s="1"/>
  <c r="IJ72" i="12"/>
  <c r="IJ45" i="12" s="1"/>
  <c r="AL72" i="12"/>
  <c r="AL45" i="12" s="1"/>
  <c r="LC72" i="12"/>
  <c r="LC45" i="12" s="1"/>
  <c r="IQ72" i="12"/>
  <c r="IQ45" i="12" s="1"/>
  <c r="QL72" i="12"/>
  <c r="QL45" i="12" s="1"/>
  <c r="ZU72" i="12"/>
  <c r="ZU45" i="12" s="1"/>
  <c r="DV72" i="12"/>
  <c r="DV45" i="12" s="1"/>
  <c r="EY72" i="12"/>
  <c r="EY45" i="12" s="1"/>
  <c r="OG72" i="12"/>
  <c r="OG45" i="12" s="1"/>
  <c r="KF72" i="12"/>
  <c r="KF45" i="12" s="1"/>
  <c r="YR72" i="12"/>
  <c r="YR45" i="12" s="1"/>
  <c r="GQ72" i="12"/>
  <c r="GQ45" i="12" s="1"/>
  <c r="UF72" i="12"/>
  <c r="UF45" i="12" s="1"/>
  <c r="MI72" i="12"/>
  <c r="MI45" i="12" s="1"/>
  <c r="CV72" i="12"/>
  <c r="CV45" i="12" s="1"/>
  <c r="BE72" i="12"/>
  <c r="BE45" i="12" s="1"/>
  <c r="HO72" i="12"/>
  <c r="HO45" i="12" s="1"/>
  <c r="MG72" i="12"/>
  <c r="MG45" i="12" s="1"/>
  <c r="NO72" i="12"/>
  <c r="NO45" i="12" s="1"/>
  <c r="TK72" i="12"/>
  <c r="TK45" i="12" s="1"/>
  <c r="QP72" i="12"/>
  <c r="QP45" i="12" s="1"/>
  <c r="VN72" i="12"/>
  <c r="VN45" i="12" s="1"/>
  <c r="SV72" i="12"/>
  <c r="SV45" i="12" s="1"/>
  <c r="PA72" i="12"/>
  <c r="PA45" i="12" s="1"/>
  <c r="HC72" i="12"/>
  <c r="HC45" i="12" s="1"/>
  <c r="SP72" i="12"/>
  <c r="SP45" i="12" s="1"/>
  <c r="YU72" i="12"/>
  <c r="YU45" i="12" s="1"/>
  <c r="AH127" i="12"/>
  <c r="ZC42" i="12"/>
  <c r="ZC15" i="12" s="1"/>
  <c r="YK42" i="12"/>
  <c r="YK15" i="12" s="1"/>
  <c r="XV42" i="12"/>
  <c r="XV15" i="12" s="1"/>
  <c r="XM42" i="12"/>
  <c r="XM15" i="12" s="1"/>
  <c r="S21" i="12"/>
  <c r="S41" i="12" s="1"/>
  <c r="YZ42" i="12"/>
  <c r="YZ15" i="12" s="1"/>
  <c r="XP42" i="12"/>
  <c r="XP15" i="12" s="1"/>
  <c r="ZR42" i="12"/>
  <c r="ZR15" i="12" s="1"/>
  <c r="YQ42" i="12"/>
  <c r="YQ15" i="12" s="1"/>
  <c r="YT42" i="12"/>
  <c r="YT15" i="12" s="1"/>
  <c r="WT42" i="12"/>
  <c r="WT15" i="12" s="1"/>
  <c r="SN42" i="12"/>
  <c r="SN15" i="12" s="1"/>
  <c r="RC42" i="12"/>
  <c r="RC15" i="12" s="1"/>
  <c r="NW42" i="12"/>
  <c r="NW15" i="12" s="1"/>
  <c r="MK42" i="12"/>
  <c r="MK15" i="12" s="1"/>
  <c r="KI42" i="12"/>
  <c r="KI15" i="12" s="1"/>
  <c r="VY42" i="12"/>
  <c r="VY15" i="12" s="1"/>
  <c r="TC42" i="12"/>
  <c r="TC15" i="12" s="1"/>
  <c r="QE42" i="12"/>
  <c r="QE15" i="12" s="1"/>
  <c r="PD42" i="12"/>
  <c r="PD15" i="12" s="1"/>
  <c r="NB42" i="12"/>
  <c r="NB15" i="12" s="1"/>
  <c r="LM42" i="12"/>
  <c r="LM15" i="12" s="1"/>
  <c r="IX42" i="12"/>
  <c r="IX15" i="12" s="1"/>
  <c r="GZ42" i="12"/>
  <c r="GZ15" i="12" s="1"/>
  <c r="GE42" i="12"/>
  <c r="GE15" i="12" s="1"/>
  <c r="BO42" i="12"/>
  <c r="BO15" i="12" s="1"/>
  <c r="VG42" i="12"/>
  <c r="VG15" i="12" s="1"/>
  <c r="TW42" i="12"/>
  <c r="TW15" i="12" s="1"/>
  <c r="QZ42" i="12"/>
  <c r="QZ15" i="12" s="1"/>
  <c r="QB42" i="12"/>
  <c r="QB15" i="12" s="1"/>
  <c r="KF42" i="12"/>
  <c r="KF15" i="12" s="1"/>
  <c r="XJ42" i="12"/>
  <c r="XJ15" i="12" s="1"/>
  <c r="VV42" i="12"/>
  <c r="VV15" i="12" s="1"/>
  <c r="UL42" i="12"/>
  <c r="UL15" i="12" s="1"/>
  <c r="RS42" i="12"/>
  <c r="RS15" i="12" s="1"/>
  <c r="PA42" i="12"/>
  <c r="PA15" i="12" s="1"/>
  <c r="LJ42" i="12"/>
  <c r="LJ15" i="12" s="1"/>
  <c r="IC42" i="12"/>
  <c r="IC15" i="12" s="1"/>
  <c r="HN42" i="12"/>
  <c r="HN15" i="12" s="1"/>
  <c r="GB42" i="12"/>
  <c r="GB15" i="12" s="1"/>
  <c r="EZ42" i="12"/>
  <c r="EZ15" i="12" s="1"/>
  <c r="DD42" i="12"/>
  <c r="DD15" i="12" s="1"/>
  <c r="BL42" i="12"/>
  <c r="BL15" i="12" s="1"/>
  <c r="VD42" i="12"/>
  <c r="VD15" i="12" s="1"/>
  <c r="SK42" i="12"/>
  <c r="SK15" i="12" s="1"/>
  <c r="PY42" i="12"/>
  <c r="PY15" i="12" s="1"/>
  <c r="NT42" i="12"/>
  <c r="NT15" i="12" s="1"/>
  <c r="MH42" i="12"/>
  <c r="MH15" i="12" s="1"/>
  <c r="KC42" i="12"/>
  <c r="KC15" i="12" s="1"/>
  <c r="AB42" i="12"/>
  <c r="YN42" i="12"/>
  <c r="YN15" i="12" s="1"/>
  <c r="R21" i="12"/>
  <c r="R41" i="12" s="1"/>
  <c r="WK42" i="12"/>
  <c r="WK15" i="12" s="1"/>
  <c r="VA42" i="12"/>
  <c r="VA15" i="12" s="1"/>
  <c r="SW42" i="12"/>
  <c r="SW15" i="12" s="1"/>
  <c r="RM42" i="12"/>
  <c r="RM15" i="12" s="1"/>
  <c r="PV42" i="12"/>
  <c r="PV15" i="12" s="1"/>
  <c r="JW42" i="12"/>
  <c r="JW15" i="12" s="1"/>
  <c r="AA42" i="12"/>
  <c r="ZO42" i="12"/>
  <c r="ZO15" i="12" s="1"/>
  <c r="RF42" i="12"/>
  <c r="RF15" i="12" s="1"/>
  <c r="MY42" i="12"/>
  <c r="MY15" i="12" s="1"/>
  <c r="LY42" i="12"/>
  <c r="LY15" i="12" s="1"/>
  <c r="KL42" i="12"/>
  <c r="KL15" i="12" s="1"/>
  <c r="GT42" i="12"/>
  <c r="GT15" i="12" s="1"/>
  <c r="XD42" i="12"/>
  <c r="XD15" i="12" s="1"/>
  <c r="WE42" i="12"/>
  <c r="WE15" i="12" s="1"/>
  <c r="SE42" i="12"/>
  <c r="SE15" i="12" s="1"/>
  <c r="HT42" i="12"/>
  <c r="HT15" i="12" s="1"/>
  <c r="FM42" i="12"/>
  <c r="FM15" i="12" s="1"/>
  <c r="AW42" i="12"/>
  <c r="AW15" i="12" s="1"/>
  <c r="AAA42" i="12"/>
  <c r="AAA15" i="12" s="1"/>
  <c r="SB42" i="12"/>
  <c r="SB15" i="12" s="1"/>
  <c r="OC42" i="12"/>
  <c r="OC15" i="12" s="1"/>
  <c r="JZ42" i="12"/>
  <c r="JZ15" i="12" s="1"/>
  <c r="IL42" i="12"/>
  <c r="IL15" i="12" s="1"/>
  <c r="GQ42" i="12"/>
  <c r="GQ15" i="12" s="1"/>
  <c r="FJ42" i="12"/>
  <c r="FJ15" i="12" s="1"/>
  <c r="CV42" i="12"/>
  <c r="CV15" i="12" s="1"/>
  <c r="ZX42" i="12"/>
  <c r="ZX15" i="12" s="1"/>
  <c r="WZ42" i="12"/>
  <c r="WZ15" i="12" s="1"/>
  <c r="LV42" i="12"/>
  <c r="LV15" i="12" s="1"/>
  <c r="ZU42" i="12"/>
  <c r="ZU15" i="12" s="1"/>
  <c r="ZL42" i="12"/>
  <c r="ZL15" i="12" s="1"/>
  <c r="WW42" i="12"/>
  <c r="WW15" i="12" s="1"/>
  <c r="ST42" i="12"/>
  <c r="ST15" i="12" s="1"/>
  <c r="LG42" i="12"/>
  <c r="LG15" i="12" s="1"/>
  <c r="EQ42" i="12"/>
  <c r="EQ15" i="12" s="1"/>
  <c r="TT42" i="12"/>
  <c r="TT15" i="12" s="1"/>
  <c r="PG42" i="12"/>
  <c r="PG15" i="12" s="1"/>
  <c r="JP42" i="12"/>
  <c r="JP15" i="12" s="1"/>
  <c r="EN42" i="12"/>
  <c r="EN15" i="12" s="1"/>
  <c r="BX42" i="12"/>
  <c r="BX15" i="12" s="1"/>
  <c r="TQ42" i="12"/>
  <c r="TQ15" i="12" s="1"/>
  <c r="LS42" i="12"/>
  <c r="LS15" i="12" s="1"/>
  <c r="JM42" i="12"/>
  <c r="JM15" i="12" s="1"/>
  <c r="GN42" i="12"/>
  <c r="GN15" i="12" s="1"/>
  <c r="BI42" i="12"/>
  <c r="BI15" i="12" s="1"/>
  <c r="WH42" i="12"/>
  <c r="WH15" i="12" s="1"/>
  <c r="QT42" i="12"/>
  <c r="QT15" i="12" s="1"/>
  <c r="OX42" i="12"/>
  <c r="OX15" i="12" s="1"/>
  <c r="HW42" i="12"/>
  <c r="HW15" i="12" s="1"/>
  <c r="EH42" i="12"/>
  <c r="EH15" i="12" s="1"/>
  <c r="UU42" i="12"/>
  <c r="UU15" i="12" s="1"/>
  <c r="SH42" i="12"/>
  <c r="SH15" i="12" s="1"/>
  <c r="NE42" i="12"/>
  <c r="NE15" i="12" s="1"/>
  <c r="LP42" i="12"/>
  <c r="LP15" i="12" s="1"/>
  <c r="JD42" i="12"/>
  <c r="JD15" i="12" s="1"/>
  <c r="GK42" i="12"/>
  <c r="GK15" i="12" s="1"/>
  <c r="BF42" i="12"/>
  <c r="BF15" i="12" s="1"/>
  <c r="GH42" i="12"/>
  <c r="GH15" i="12" s="1"/>
  <c r="EG42" i="12"/>
  <c r="EG15" i="12" s="1"/>
  <c r="BC42" i="12"/>
  <c r="BC15" i="12" s="1"/>
  <c r="OU42" i="12"/>
  <c r="OU15" i="12" s="1"/>
  <c r="LD42" i="12"/>
  <c r="LD15" i="12" s="1"/>
  <c r="JA42" i="12"/>
  <c r="JA15" i="12" s="1"/>
  <c r="UR42" i="12"/>
  <c r="UR15" i="12" s="1"/>
  <c r="QN42" i="12"/>
  <c r="QN15" i="12" s="1"/>
  <c r="MS42" i="12"/>
  <c r="MS15" i="12" s="1"/>
  <c r="LA42" i="12"/>
  <c r="LA15" i="12" s="1"/>
  <c r="IR42" i="12"/>
  <c r="IR15" i="12" s="1"/>
  <c r="DV42" i="12"/>
  <c r="DV15" i="12" s="1"/>
  <c r="AZ42" i="12"/>
  <c r="AZ15" i="12" s="1"/>
  <c r="OR42" i="12"/>
  <c r="OR15" i="12" s="1"/>
  <c r="HL42" i="12"/>
  <c r="HL15" i="12" s="1"/>
  <c r="FY42" i="12"/>
  <c r="FY15" i="12" s="1"/>
  <c r="UO42" i="12"/>
  <c r="UO15" i="12" s="1"/>
  <c r="RY42" i="12"/>
  <c r="RY15" i="12" s="1"/>
  <c r="QK42" i="12"/>
  <c r="QK15" i="12" s="1"/>
  <c r="KX42" i="12"/>
  <c r="KX15" i="12" s="1"/>
  <c r="DS42" i="12"/>
  <c r="DS15" i="12" s="1"/>
  <c r="VJ42" i="12"/>
  <c r="VJ15" i="12" s="1"/>
  <c r="MA42" i="12"/>
  <c r="MA15" i="12" s="1"/>
  <c r="HZ42" i="12"/>
  <c r="HZ15" i="12" s="1"/>
  <c r="EW42" i="12"/>
  <c r="EW15" i="12" s="1"/>
  <c r="OL42" i="12"/>
  <c r="OL15" i="12" s="1"/>
  <c r="HI42" i="12"/>
  <c r="HI15" i="12" s="1"/>
  <c r="QQ42" i="12"/>
  <c r="QQ15" i="12" s="1"/>
  <c r="YH42" i="12"/>
  <c r="YH15" i="12" s="1"/>
  <c r="KU42" i="12"/>
  <c r="KU15" i="12" s="1"/>
  <c r="DM42" i="12"/>
  <c r="DM15" i="12" s="1"/>
  <c r="UI42" i="12"/>
  <c r="UI15" i="12" s="1"/>
  <c r="RP42" i="12"/>
  <c r="RP15" i="12" s="1"/>
  <c r="CX42" i="12"/>
  <c r="CX15" i="12" s="1"/>
  <c r="KR42" i="12"/>
  <c r="KR15" i="12" s="1"/>
  <c r="NQ42" i="12"/>
  <c r="NQ15" i="12" s="1"/>
  <c r="KO42" i="12"/>
  <c r="KO15" i="12" s="1"/>
  <c r="HF42" i="12"/>
  <c r="HF15" i="12" s="1"/>
  <c r="CS42" i="12"/>
  <c r="CS15" i="12" s="1"/>
  <c r="YE42" i="12"/>
  <c r="YE15" i="12" s="1"/>
  <c r="YB42" i="12"/>
  <c r="YB15" i="12" s="1"/>
  <c r="UC42" i="12"/>
  <c r="UC15" i="12" s="1"/>
  <c r="NN42" i="12"/>
  <c r="NN15" i="12" s="1"/>
  <c r="HC42" i="12"/>
  <c r="HC15" i="12" s="1"/>
  <c r="CP42" i="12"/>
  <c r="CP15" i="12" s="1"/>
  <c r="XY42" i="12"/>
  <c r="XY15" i="12" s="1"/>
  <c r="RJ42" i="12"/>
  <c r="RJ15" i="12" s="1"/>
  <c r="CJ42" i="12"/>
  <c r="CJ15" i="12" s="1"/>
  <c r="TZ42" i="12"/>
  <c r="TZ15" i="12" s="1"/>
  <c r="NH42" i="12"/>
  <c r="NH15" i="12" s="1"/>
  <c r="JS42" i="12"/>
  <c r="JS15" i="12" s="1"/>
  <c r="SZ42" i="12"/>
  <c r="SZ15" i="12" s="1"/>
  <c r="FS42" i="12"/>
  <c r="FS15" i="12" s="1"/>
  <c r="UY42" i="12"/>
  <c r="UY15" i="12" s="1"/>
  <c r="AK42" i="12"/>
  <c r="AK15" i="12" s="1"/>
  <c r="ZQ42" i="12"/>
  <c r="ZQ15" i="12" s="1"/>
  <c r="QO42" i="12"/>
  <c r="QO15" i="12" s="1"/>
  <c r="SP42" i="12"/>
  <c r="SP15" i="12" s="1"/>
  <c r="FP42" i="12"/>
  <c r="FP15" i="12" s="1"/>
  <c r="SQ42" i="12"/>
  <c r="SQ15" i="12" s="1"/>
  <c r="FG42" i="12"/>
  <c r="FG15" i="12" s="1"/>
  <c r="WN42" i="12"/>
  <c r="WN15" i="12" s="1"/>
  <c r="CG42" i="12"/>
  <c r="CG15" i="12" s="1"/>
  <c r="VS42" i="12"/>
  <c r="VS15" i="12" s="1"/>
  <c r="IO42" i="12"/>
  <c r="IO15" i="12" s="1"/>
  <c r="VH42" i="12"/>
  <c r="VH15" i="12" s="1"/>
  <c r="KW42" i="12"/>
  <c r="KW15" i="12" s="1"/>
  <c r="CA42" i="12"/>
  <c r="CA15" i="12" s="1"/>
  <c r="UP42" i="12"/>
  <c r="UP15" i="12" s="1"/>
  <c r="TP42" i="12"/>
  <c r="TP15" i="12" s="1"/>
  <c r="XG42" i="12"/>
  <c r="XG15" i="12" s="1"/>
  <c r="IS42" i="12"/>
  <c r="IS15" i="12" s="1"/>
  <c r="RL42" i="12"/>
  <c r="RL15" i="12" s="1"/>
  <c r="EU42" i="12"/>
  <c r="EU15" i="12" s="1"/>
  <c r="EJ42" i="12"/>
  <c r="EJ15" i="12" s="1"/>
  <c r="QC42" i="12"/>
  <c r="QC15" i="12" s="1"/>
  <c r="OY42" i="12"/>
  <c r="OY15" i="12" s="1"/>
  <c r="LT42" i="12"/>
  <c r="LT15" i="12" s="1"/>
  <c r="FK42" i="12"/>
  <c r="FK15" i="12" s="1"/>
  <c r="DL42" i="12"/>
  <c r="DL15" i="12" s="1"/>
  <c r="AY42" i="12"/>
  <c r="AY15" i="12" s="1"/>
  <c r="FA42" i="12"/>
  <c r="FA15" i="12" s="1"/>
  <c r="UB42" i="12"/>
  <c r="UB15" i="12" s="1"/>
  <c r="OV42" i="12"/>
  <c r="OV15" i="12" s="1"/>
  <c r="UD42" i="12"/>
  <c r="UD15" i="12" s="1"/>
  <c r="WC42" i="12"/>
  <c r="WC15" i="12" s="1"/>
  <c r="XX42" i="12"/>
  <c r="XX15" i="12" s="1"/>
  <c r="JL42" i="12"/>
  <c r="JL15" i="12" s="1"/>
  <c r="DY42" i="12"/>
  <c r="DY15" i="12" s="1"/>
  <c r="EM42" i="12"/>
  <c r="EM15" i="12" s="1"/>
  <c r="EP42" i="12"/>
  <c r="EP15" i="12" s="1"/>
  <c r="MF42" i="12"/>
  <c r="MF15" i="12" s="1"/>
  <c r="RO42" i="12"/>
  <c r="RO15" i="12" s="1"/>
  <c r="FD42" i="12"/>
  <c r="FD15" i="12" s="1"/>
  <c r="BG42" i="12"/>
  <c r="BG15" i="12" s="1"/>
  <c r="LI42" i="12"/>
  <c r="LI15" i="12" s="1"/>
  <c r="ID42" i="12"/>
  <c r="ID15" i="12" s="1"/>
  <c r="KM42" i="12"/>
  <c r="KM15" i="12" s="1"/>
  <c r="YF42" i="12"/>
  <c r="YF15" i="12" s="1"/>
  <c r="LQ42" i="12"/>
  <c r="LQ15" i="12" s="1"/>
  <c r="PR42" i="12"/>
  <c r="PR15" i="12" s="1"/>
  <c r="VK42" i="12"/>
  <c r="VK15" i="12" s="1"/>
  <c r="CO42" i="12"/>
  <c r="CO15" i="12" s="1"/>
  <c r="VP42" i="12"/>
  <c r="VP15" i="12" s="1"/>
  <c r="NL42" i="12"/>
  <c r="NL15" i="12" s="1"/>
  <c r="AT42" i="12"/>
  <c r="AT15" i="12" s="1"/>
  <c r="XO42" i="12"/>
  <c r="XO15" i="12" s="1"/>
  <c r="OS42" i="12"/>
  <c r="OS15" i="12" s="1"/>
  <c r="TA42" i="12"/>
  <c r="TA15" i="12" s="1"/>
  <c r="BE42" i="12"/>
  <c r="BE15" i="12" s="1"/>
  <c r="DW42" i="12"/>
  <c r="DW15" i="12" s="1"/>
  <c r="MU42" i="12"/>
  <c r="MU15" i="12" s="1"/>
  <c r="FH42" i="12"/>
  <c r="FH15" i="12" s="1"/>
  <c r="AAF42" i="12"/>
  <c r="AAF15" i="12" s="1"/>
  <c r="TO42" i="12"/>
  <c r="TO15" i="12" s="1"/>
  <c r="NU42" i="12"/>
  <c r="NU15" i="12" s="1"/>
  <c r="KD42" i="12"/>
  <c r="KD15" i="12" s="1"/>
  <c r="SO42" i="12"/>
  <c r="SO15" i="12" s="1"/>
  <c r="SG42" i="12"/>
  <c r="SG15" i="12" s="1"/>
  <c r="CE42" i="12"/>
  <c r="CE15" i="12" s="1"/>
  <c r="YW42" i="12"/>
  <c r="YW15" i="12" s="1"/>
  <c r="VR42" i="12"/>
  <c r="VR15" i="12" s="1"/>
  <c r="AAL42" i="12"/>
  <c r="AAL15" i="12" s="1"/>
  <c r="XE42" i="12"/>
  <c r="XE15" i="12" s="1"/>
  <c r="KS42" i="12"/>
  <c r="KS15" i="12" s="1"/>
  <c r="LX42" i="12"/>
  <c r="LX15" i="12" s="1"/>
  <c r="GU42" i="12"/>
  <c r="GU15" i="12" s="1"/>
  <c r="EC42" i="12"/>
  <c r="EC15" i="12" s="1"/>
  <c r="FE42" i="12"/>
  <c r="FE15" i="12" s="1"/>
  <c r="MB42" i="12"/>
  <c r="MB15" i="12" s="1"/>
  <c r="NM42" i="12"/>
  <c r="NM15" i="12" s="1"/>
  <c r="ZZ42" i="12"/>
  <c r="ZZ15" i="12" s="1"/>
  <c r="XN42" i="12"/>
  <c r="XN15" i="12" s="1"/>
  <c r="AR42" i="12"/>
  <c r="AR15" i="12" s="1"/>
  <c r="II42" i="12"/>
  <c r="II15" i="12" s="1"/>
  <c r="ZH42" i="12"/>
  <c r="ZH15" i="12" s="1"/>
  <c r="DG42" i="12"/>
  <c r="DG15" i="12" s="1"/>
  <c r="CL42" i="12"/>
  <c r="CL15" i="12" s="1"/>
  <c r="AN42" i="12"/>
  <c r="AN15" i="12" s="1"/>
  <c r="IN42" i="12"/>
  <c r="IN15" i="12" s="1"/>
  <c r="AAI42" i="12"/>
  <c r="AAI15" i="12" s="1"/>
  <c r="PB42" i="12"/>
  <c r="PB15" i="12" s="1"/>
  <c r="OD42" i="12"/>
  <c r="OD15" i="12" s="1"/>
  <c r="XQ42" i="12"/>
  <c r="XQ15" i="12" s="1"/>
  <c r="VZ42" i="12"/>
  <c r="VZ15" i="12" s="1"/>
  <c r="BN42" i="12"/>
  <c r="BN15" i="12" s="1"/>
  <c r="PU42" i="12"/>
  <c r="PU15" i="12" s="1"/>
  <c r="ME42" i="12"/>
  <c r="ME15" i="12" s="1"/>
  <c r="DF42" i="12"/>
  <c r="DF15" i="12" s="1"/>
  <c r="KN42" i="12"/>
  <c r="KN15" i="12" s="1"/>
  <c r="RZ42" i="12"/>
  <c r="RZ15" i="12" s="1"/>
  <c r="EE42" i="12"/>
  <c r="EE15" i="12" s="1"/>
  <c r="TB42" i="12"/>
  <c r="TB15" i="12" s="1"/>
  <c r="AU42" i="12"/>
  <c r="AU15" i="12" s="1"/>
  <c r="VQ42" i="12"/>
  <c r="VQ15" i="12" s="1"/>
  <c r="KA42" i="12"/>
  <c r="KA15" i="12" s="1"/>
  <c r="NY42" i="12"/>
  <c r="NY15" i="12" s="1"/>
  <c r="IW42" i="12"/>
  <c r="IW15" i="12" s="1"/>
  <c r="EA42" i="12"/>
  <c r="EA15" i="12" s="1"/>
  <c r="TH42" i="12"/>
  <c r="TH15" i="12" s="1"/>
  <c r="NC42" i="12"/>
  <c r="NC15" i="12" s="1"/>
  <c r="JE42" i="12"/>
  <c r="JE15" i="12" s="1"/>
  <c r="JO42" i="12"/>
  <c r="JO15" i="12" s="1"/>
  <c r="GA42" i="12"/>
  <c r="GA15" i="12" s="1"/>
  <c r="DH42" i="12"/>
  <c r="DH15" i="12" s="1"/>
  <c r="BQ42" i="12"/>
  <c r="BQ15" i="12" s="1"/>
  <c r="SD42" i="12"/>
  <c r="SD15" i="12" s="1"/>
  <c r="WX42" i="12"/>
  <c r="WX15" i="12" s="1"/>
  <c r="DO42" i="12"/>
  <c r="DO15" i="12" s="1"/>
  <c r="AAJ42" i="12"/>
  <c r="AAJ15" i="12" s="1"/>
  <c r="CN42" i="12"/>
  <c r="CN15" i="12" s="1"/>
  <c r="LF42" i="12"/>
  <c r="LF15" i="12" s="1"/>
  <c r="EB42" i="12"/>
  <c r="EB15" i="12" s="1"/>
  <c r="PO42" i="12"/>
  <c r="PO15" i="12" s="1"/>
  <c r="TV42" i="12"/>
  <c r="TV15" i="12" s="1"/>
  <c r="MZ42" i="12"/>
  <c r="MZ15" i="12" s="1"/>
  <c r="KJ42" i="12"/>
  <c r="KJ15" i="12" s="1"/>
  <c r="BP42" i="12"/>
  <c r="BP15" i="12" s="1"/>
  <c r="JQ42" i="12"/>
  <c r="JQ15" i="12" s="1"/>
  <c r="IF42" i="12"/>
  <c r="IF15" i="12" s="1"/>
  <c r="OZ42" i="12"/>
  <c r="OZ15" i="12" s="1"/>
  <c r="VE42" i="12"/>
  <c r="VE15" i="12" s="1"/>
  <c r="XR42" i="12"/>
  <c r="XR15" i="12" s="1"/>
  <c r="QV42" i="12"/>
  <c r="QV15" i="12" s="1"/>
  <c r="PE42" i="12"/>
  <c r="PE15" i="12" s="1"/>
  <c r="HP42" i="12"/>
  <c r="HP15" i="12" s="1"/>
  <c r="BB42" i="12"/>
  <c r="BB15" i="12" s="1"/>
  <c r="HH42" i="12"/>
  <c r="HH15" i="12" s="1"/>
  <c r="UK42" i="12"/>
  <c r="UK15" i="12" s="1"/>
  <c r="PT42" i="12"/>
  <c r="PT15" i="12" s="1"/>
  <c r="SC42" i="12"/>
  <c r="SC15" i="12" s="1"/>
  <c r="NZ42" i="12"/>
  <c r="NZ15" i="12" s="1"/>
  <c r="WM42" i="12"/>
  <c r="WM15" i="12" s="1"/>
  <c r="FL42" i="12"/>
  <c r="FL15" i="12" s="1"/>
  <c r="YD42" i="12"/>
  <c r="YD15" i="12" s="1"/>
  <c r="AG42" i="12"/>
  <c r="AG15" i="12" s="1"/>
  <c r="JJ42" i="12"/>
  <c r="JJ15" i="12" s="1"/>
  <c r="YM42" i="12"/>
  <c r="YM15" i="12" s="1"/>
  <c r="XK42" i="12"/>
  <c r="XK15" i="12" s="1"/>
  <c r="WY42" i="12"/>
  <c r="WY15" i="12" s="1"/>
  <c r="ET42" i="12"/>
  <c r="ET15" i="12" s="1"/>
  <c r="JK42" i="12"/>
  <c r="JK15" i="12" s="1"/>
  <c r="ZN42" i="12"/>
  <c r="ZN15" i="12" s="1"/>
  <c r="GW42" i="12"/>
  <c r="GW15" i="12" s="1"/>
  <c r="AV42" i="12"/>
  <c r="AV15" i="12" s="1"/>
  <c r="JV42" i="12"/>
  <c r="JV15" i="12" s="1"/>
  <c r="WR42" i="12"/>
  <c r="WR15" i="12" s="1"/>
  <c r="BZ42" i="12"/>
  <c r="BZ15" i="12" s="1"/>
  <c r="ZA42" i="12"/>
  <c r="ZA15" i="12" s="1"/>
  <c r="OJ42" i="12"/>
  <c r="OJ15" i="12" s="1"/>
  <c r="TI42" i="12"/>
  <c r="TI15" i="12" s="1"/>
  <c r="FV42" i="12"/>
  <c r="FV15" i="12" s="1"/>
  <c r="ES42" i="12"/>
  <c r="ES15" i="12" s="1"/>
  <c r="RN42" i="12"/>
  <c r="RN15" i="12" s="1"/>
  <c r="XL42" i="12"/>
  <c r="XL15" i="12" s="1"/>
  <c r="LU42" i="12"/>
  <c r="LU15" i="12" s="1"/>
  <c r="AAG42" i="12"/>
  <c r="AAG15" i="12" s="1"/>
  <c r="AAN42" i="12"/>
  <c r="AAN15" i="12" s="1"/>
  <c r="XU42" i="12"/>
  <c r="XU15" i="12" s="1"/>
  <c r="OP42" i="12"/>
  <c r="OP15" i="12" s="1"/>
  <c r="MX42" i="12"/>
  <c r="MX15" i="12" s="1"/>
  <c r="MQ42" i="12"/>
  <c r="MQ15" i="12" s="1"/>
  <c r="WB42" i="12"/>
  <c r="WB15" i="12" s="1"/>
  <c r="SU42" i="12"/>
  <c r="SU15" i="12" s="1"/>
  <c r="TX42" i="12"/>
  <c r="TX15" i="12" s="1"/>
  <c r="OE42" i="12"/>
  <c r="OE15" i="12" s="1"/>
  <c r="VX42" i="12"/>
  <c r="VX15" i="12" s="1"/>
  <c r="AL42" i="12"/>
  <c r="AL15" i="12" s="1"/>
  <c r="AM42" i="12"/>
  <c r="AM15" i="12" s="1"/>
  <c r="OM42" i="12"/>
  <c r="OM15" i="12" s="1"/>
  <c r="ZY42" i="12"/>
  <c r="ZY15" i="12" s="1"/>
  <c r="HM42" i="12"/>
  <c r="HM15" i="12" s="1"/>
  <c r="UX42" i="12"/>
  <c r="UX15" i="12" s="1"/>
  <c r="OI42" i="12"/>
  <c r="OI15" i="12" s="1"/>
  <c r="WI42" i="12"/>
  <c r="WI15" i="12" s="1"/>
  <c r="ZM42" i="12"/>
  <c r="ZM15" i="12" s="1"/>
  <c r="CC42" i="12"/>
  <c r="CC15" i="12" s="1"/>
  <c r="KV42" i="12"/>
  <c r="KV15" i="12" s="1"/>
  <c r="ER42" i="12"/>
  <c r="ER15" i="12" s="1"/>
  <c r="VL42" i="12"/>
  <c r="VL15" i="12" s="1"/>
  <c r="FW42" i="12"/>
  <c r="FW15" i="12" s="1"/>
  <c r="ZB42" i="12"/>
  <c r="ZB15" i="12" s="1"/>
  <c r="ML42" i="12"/>
  <c r="ML15" i="12" s="1"/>
  <c r="SY42" i="12"/>
  <c r="SY15" i="12" s="1"/>
  <c r="IV42" i="12"/>
  <c r="IV15" i="12" s="1"/>
  <c r="CK42" i="12"/>
  <c r="CK15" i="12" s="1"/>
  <c r="FZ42" i="12"/>
  <c r="FZ15" i="12" s="1"/>
  <c r="SA42" i="12"/>
  <c r="SA15" i="12" s="1"/>
  <c r="HQ42" i="12"/>
  <c r="HQ15" i="12" s="1"/>
  <c r="UG42" i="12"/>
  <c r="UG15" i="12" s="1"/>
  <c r="DB42" i="12"/>
  <c r="DB15" i="12" s="1"/>
  <c r="QM42" i="12"/>
  <c r="QM15" i="12" s="1"/>
  <c r="PQ42" i="12"/>
  <c r="PQ15" i="12" s="1"/>
  <c r="CR42" i="12"/>
  <c r="CR15" i="12" s="1"/>
  <c r="QJ42" i="12"/>
  <c r="QJ15" i="12" s="1"/>
  <c r="PH42" i="12"/>
  <c r="PH15" i="12" s="1"/>
  <c r="UV42" i="12"/>
  <c r="UV15" i="12" s="1"/>
  <c r="NI42" i="12"/>
  <c r="NI15" i="12" s="1"/>
  <c r="US42" i="12"/>
  <c r="US15" i="12" s="1"/>
  <c r="UE42" i="12"/>
  <c r="UE15" i="12" s="1"/>
  <c r="IP42" i="12"/>
  <c r="IP15" i="12" s="1"/>
  <c r="SJ42" i="12"/>
  <c r="SJ15" i="12" s="1"/>
  <c r="VC42" i="12"/>
  <c r="VC15" i="12" s="1"/>
  <c r="MM42" i="12"/>
  <c r="MM15" i="12" s="1"/>
  <c r="OB42" i="12"/>
  <c r="OB15" i="12" s="1"/>
  <c r="TJ42" i="12"/>
  <c r="TJ15" i="12" s="1"/>
  <c r="JR42" i="12"/>
  <c r="JR15" i="12" s="1"/>
  <c r="AC42" i="12"/>
  <c r="AC15" i="12" s="1"/>
  <c r="GI42" i="12"/>
  <c r="GI15" i="12" s="1"/>
  <c r="OH42" i="12"/>
  <c r="OH15" i="12" s="1"/>
  <c r="TM42" i="12"/>
  <c r="TM15" i="12" s="1"/>
  <c r="YO42" i="12"/>
  <c r="YO15" i="12" s="1"/>
  <c r="PW42" i="12"/>
  <c r="PW15" i="12" s="1"/>
  <c r="TK42" i="12"/>
  <c r="TK15" i="12" s="1"/>
  <c r="KZ42" i="12"/>
  <c r="KZ15" i="12" s="1"/>
  <c r="ON42" i="12"/>
  <c r="ON15" i="12" s="1"/>
  <c r="ZD42" i="12"/>
  <c r="ZD15" i="12" s="1"/>
  <c r="BS42" i="12"/>
  <c r="BS15" i="12" s="1"/>
  <c r="HY42" i="12"/>
  <c r="HY15" i="12" s="1"/>
  <c r="BR42" i="12"/>
  <c r="BR15" i="12" s="1"/>
  <c r="QA42" i="12"/>
  <c r="QA15" i="12" s="1"/>
  <c r="MO42" i="12"/>
  <c r="MO15" i="12" s="1"/>
  <c r="MV42" i="12"/>
  <c r="MV15" i="12" s="1"/>
  <c r="WO42" i="12"/>
  <c r="WO15" i="12" s="1"/>
  <c r="QY42" i="12"/>
  <c r="QY15" i="12" s="1"/>
  <c r="IJ42" i="12"/>
  <c r="IJ15" i="12" s="1"/>
  <c r="PM42" i="12"/>
  <c r="PM15" i="12" s="1"/>
  <c r="FI42" i="12"/>
  <c r="FI15" i="12" s="1"/>
  <c r="UQ42" i="12"/>
  <c r="UQ15" i="12" s="1"/>
  <c r="IA42" i="12"/>
  <c r="IA15" i="12" s="1"/>
  <c r="UN42" i="12"/>
  <c r="UN15" i="12" s="1"/>
  <c r="ZT42" i="12"/>
  <c r="ZT15" i="12" s="1"/>
  <c r="HB42" i="12"/>
  <c r="HB15" i="12" s="1"/>
  <c r="WV42" i="12"/>
  <c r="WV15" i="12" s="1"/>
  <c r="DZ42" i="12"/>
  <c r="DZ15" i="12" s="1"/>
  <c r="UF42" i="12"/>
  <c r="UF15" i="12" s="1"/>
  <c r="CM42" i="12"/>
  <c r="CM15" i="12" s="1"/>
  <c r="JX42" i="12"/>
  <c r="JX15" i="12" s="1"/>
  <c r="LK42" i="12"/>
  <c r="LK15" i="12" s="1"/>
  <c r="HV42" i="12"/>
  <c r="HV15" i="12" s="1"/>
  <c r="XA42" i="12"/>
  <c r="XA15" i="12" s="1"/>
  <c r="PC42" i="12"/>
  <c r="PC15" i="12" s="1"/>
  <c r="WU42" i="12"/>
  <c r="WU15" i="12" s="1"/>
  <c r="VW42" i="12"/>
  <c r="VW15" i="12" s="1"/>
  <c r="ZF42" i="12"/>
  <c r="ZF15" i="12" s="1"/>
  <c r="OW42" i="12"/>
  <c r="OW15" i="12" s="1"/>
  <c r="LH42" i="12"/>
  <c r="LH15" i="12" s="1"/>
  <c r="YA42" i="12"/>
  <c r="YA15" i="12" s="1"/>
  <c r="YV42" i="12"/>
  <c r="YV15" i="12" s="1"/>
  <c r="CQ42" i="12"/>
  <c r="CQ15" i="12" s="1"/>
  <c r="YG42" i="12"/>
  <c r="YG15" i="12" s="1"/>
  <c r="AQ42" i="12"/>
  <c r="AQ15" i="12" s="1"/>
  <c r="DN42" i="12"/>
  <c r="DN15" i="12" s="1"/>
  <c r="KP42" i="12"/>
  <c r="KP15" i="12" s="1"/>
  <c r="OQ42" i="12"/>
  <c r="OQ15" i="12" s="1"/>
  <c r="TN42" i="12"/>
  <c r="TN15" i="12" s="1"/>
  <c r="EI42" i="12"/>
  <c r="EI15" i="12" s="1"/>
  <c r="MT42" i="12"/>
  <c r="MT15" i="12" s="1"/>
  <c r="SS42" i="12"/>
  <c r="SS15" i="12" s="1"/>
  <c r="TF42" i="12"/>
  <c r="TF15" i="12" s="1"/>
  <c r="JN42" i="12"/>
  <c r="JN15" i="12" s="1"/>
  <c r="FT42" i="12"/>
  <c r="FT15" i="12" s="1"/>
  <c r="GX42" i="12"/>
  <c r="GX15" i="12" s="1"/>
  <c r="VB42" i="12"/>
  <c r="VB15" i="12" s="1"/>
  <c r="DP42" i="12"/>
  <c r="DP15" i="12" s="1"/>
  <c r="NG42" i="12"/>
  <c r="NG15" i="12" s="1"/>
  <c r="PI42" i="12"/>
  <c r="PI15" i="12" s="1"/>
  <c r="HD42" i="12"/>
  <c r="HD15" i="12" s="1"/>
  <c r="CF42" i="12"/>
  <c r="CF15" i="12" s="1"/>
  <c r="HU42" i="12"/>
  <c r="HU15" i="12" s="1"/>
  <c r="NF42" i="12"/>
  <c r="NF15" i="12" s="1"/>
  <c r="LO42" i="12"/>
  <c r="LO15" i="12" s="1"/>
  <c r="AAD42" i="12"/>
  <c r="AAD15" i="12" s="1"/>
  <c r="BT42" i="12"/>
  <c r="BT15" i="12" s="1"/>
  <c r="OK42" i="12"/>
  <c r="OK15" i="12" s="1"/>
  <c r="QU42" i="12"/>
  <c r="QU15" i="12" s="1"/>
  <c r="GC42" i="12"/>
  <c r="GC15" i="12" s="1"/>
  <c r="FF42" i="12"/>
  <c r="FF15" i="12" s="1"/>
  <c r="ZS42" i="12"/>
  <c r="ZS15" i="12" s="1"/>
  <c r="QW42" i="12"/>
  <c r="QW15" i="12" s="1"/>
  <c r="MP42" i="12"/>
  <c r="MP15" i="12" s="1"/>
  <c r="EV42" i="12"/>
  <c r="EV15" i="12" s="1"/>
  <c r="ZV42" i="12"/>
  <c r="ZV15" i="12" s="1"/>
  <c r="XB42" i="12"/>
  <c r="XB15" i="12" s="1"/>
  <c r="AO42" i="12"/>
  <c r="AO15" i="12" s="1"/>
  <c r="MD42" i="12"/>
  <c r="MD15" i="12" s="1"/>
  <c r="QD42" i="12"/>
  <c r="QD15" i="12" s="1"/>
  <c r="AJ42" i="12"/>
  <c r="AJ15" i="12" s="1"/>
  <c r="IG42" i="12"/>
  <c r="IG15" i="12" s="1"/>
  <c r="ZK42" i="12"/>
  <c r="ZK15" i="12" s="1"/>
  <c r="XZ42" i="12"/>
  <c r="XZ15" i="12" s="1"/>
  <c r="AAC42" i="12"/>
  <c r="AAC15" i="12" s="1"/>
  <c r="XF42" i="12"/>
  <c r="XF15" i="12" s="1"/>
  <c r="HG42" i="12"/>
  <c r="HG15" i="12" s="1"/>
  <c r="GV42" i="12"/>
  <c r="GV15" i="12" s="1"/>
  <c r="GR42" i="12"/>
  <c r="GR15" i="12" s="1"/>
  <c r="OF42" i="12"/>
  <c r="OF15" i="12" s="1"/>
  <c r="AAM42" i="12"/>
  <c r="AAM15" i="12" s="1"/>
  <c r="GM42" i="12"/>
  <c r="GM15" i="12" s="1"/>
  <c r="LR42" i="12"/>
  <c r="LR15" i="12" s="1"/>
  <c r="XT42" i="12"/>
  <c r="XT15" i="12" s="1"/>
  <c r="HR42" i="12"/>
  <c r="HR15" i="12" s="1"/>
  <c r="UA42" i="12"/>
  <c r="UA15" i="12" s="1"/>
  <c r="AAK42" i="12"/>
  <c r="AAK15" i="12" s="1"/>
  <c r="GJ42" i="12"/>
  <c r="GJ15" i="12" s="1"/>
  <c r="PL42" i="12"/>
  <c r="PL15" i="12" s="1"/>
  <c r="DK42" i="12"/>
  <c r="DK15" i="12" s="1"/>
  <c r="AS42" i="12"/>
  <c r="AS15" i="12" s="1"/>
  <c r="MN42" i="12"/>
  <c r="MN15" i="12" s="1"/>
  <c r="NV42" i="12"/>
  <c r="NV15" i="12" s="1"/>
  <c r="HJ42" i="12"/>
  <c r="HJ15" i="12" s="1"/>
  <c r="ND42" i="12"/>
  <c r="ND15" i="12" s="1"/>
  <c r="MW42" i="12"/>
  <c r="MW15" i="12" s="1"/>
  <c r="GD42" i="12"/>
  <c r="GD15" i="12" s="1"/>
  <c r="HS42" i="12"/>
  <c r="HS15" i="12" s="1"/>
  <c r="DX42" i="12"/>
  <c r="DX15" i="12" s="1"/>
  <c r="XC42" i="12"/>
  <c r="XC15" i="12" s="1"/>
  <c r="JU42" i="12"/>
  <c r="JU15" i="12" s="1"/>
  <c r="KT42" i="12"/>
  <c r="KT15" i="12" s="1"/>
  <c r="EO42" i="12"/>
  <c r="EO15" i="12" s="1"/>
  <c r="CB42" i="12"/>
  <c r="CB15" i="12" s="1"/>
  <c r="KE42" i="12"/>
  <c r="KE15" i="12" s="1"/>
  <c r="DR42" i="12"/>
  <c r="DR15" i="12" s="1"/>
  <c r="DQ42" i="12"/>
  <c r="DQ15" i="12" s="1"/>
  <c r="IM42" i="12"/>
  <c r="IM15" i="12" s="1"/>
  <c r="PP42" i="12"/>
  <c r="PP15" i="12" s="1"/>
  <c r="QH42" i="12"/>
  <c r="QH15" i="12" s="1"/>
  <c r="JF42" i="12"/>
  <c r="JF15" i="12" s="1"/>
  <c r="IZ42" i="12"/>
  <c r="IZ15" i="12" s="1"/>
  <c r="PF42" i="12"/>
  <c r="PF15" i="12" s="1"/>
  <c r="GG42" i="12"/>
  <c r="GG15" i="12" s="1"/>
  <c r="FQ42" i="12"/>
  <c r="FQ15" i="12" s="1"/>
  <c r="EF42" i="12"/>
  <c r="EF15" i="12" s="1"/>
  <c r="GF42" i="12"/>
  <c r="GF15" i="12" s="1"/>
  <c r="AP42" i="12"/>
  <c r="AP15" i="12" s="1"/>
  <c r="HX42" i="12"/>
  <c r="HX15" i="12" s="1"/>
  <c r="UJ42" i="12"/>
  <c r="UJ15" i="12" s="1"/>
  <c r="PJ42" i="12"/>
  <c r="PJ15" i="12" s="1"/>
  <c r="AF42" i="12"/>
  <c r="AF15" i="12" s="1"/>
  <c r="FN42" i="12"/>
  <c r="FN15" i="12" s="1"/>
  <c r="RE42" i="12"/>
  <c r="RE15" i="12" s="1"/>
  <c r="WP42" i="12"/>
  <c r="WP15" i="12" s="1"/>
  <c r="JT42" i="12"/>
  <c r="JT15" i="12" s="1"/>
  <c r="CD42" i="12"/>
  <c r="CD15" i="12" s="1"/>
  <c r="PZ42" i="12"/>
  <c r="PZ15" i="12" s="1"/>
  <c r="WG42" i="12"/>
  <c r="WG15" i="12" s="1"/>
  <c r="UT42" i="12"/>
  <c r="UT15" i="12" s="1"/>
  <c r="YS42" i="12"/>
  <c r="YS15" i="12" s="1"/>
  <c r="KB42" i="12"/>
  <c r="KB15" i="12" s="1"/>
  <c r="BJ42" i="12"/>
  <c r="BJ15" i="12" s="1"/>
  <c r="SV42" i="12"/>
  <c r="SV15" i="12" s="1"/>
  <c r="BU42" i="12"/>
  <c r="BU15" i="12" s="1"/>
  <c r="DU42" i="12"/>
  <c r="DU15" i="12" s="1"/>
  <c r="WL42" i="12"/>
  <c r="WL15" i="12" s="1"/>
  <c r="RB42" i="12"/>
  <c r="RB15" i="12" s="1"/>
  <c r="NO42" i="12"/>
  <c r="NO15" i="12" s="1"/>
  <c r="VO42" i="12"/>
  <c r="VO15" i="12" s="1"/>
  <c r="VF42" i="12"/>
  <c r="VF15" i="12" s="1"/>
  <c r="NS42" i="12"/>
  <c r="NS15" i="12" s="1"/>
  <c r="NX42" i="12"/>
  <c r="NX15" i="12" s="1"/>
  <c r="HO42" i="12"/>
  <c r="HO15" i="12" s="1"/>
  <c r="WA42" i="12"/>
  <c r="WA15" i="12" s="1"/>
  <c r="VN42" i="12"/>
  <c r="VN15" i="12" s="1"/>
  <c r="DI42" i="12"/>
  <c r="DI15" i="12" s="1"/>
  <c r="GS42" i="12"/>
  <c r="GS15" i="12" s="1"/>
  <c r="QX42" i="12"/>
  <c r="QX15" i="12" s="1"/>
  <c r="FO42" i="12"/>
  <c r="FO15" i="12" s="1"/>
  <c r="DT42" i="12"/>
  <c r="DT15" i="12" s="1"/>
  <c r="IQ42" i="12"/>
  <c r="IQ15" i="12" s="1"/>
  <c r="IB42" i="12"/>
  <c r="IB15" i="12" s="1"/>
  <c r="SF42" i="12"/>
  <c r="SF15" i="12" s="1"/>
  <c r="PS42" i="12"/>
  <c r="PS15" i="12" s="1"/>
  <c r="CU42" i="12"/>
  <c r="CU15" i="12" s="1"/>
  <c r="JB42" i="12"/>
  <c r="JB15" i="12" s="1"/>
  <c r="OO42" i="12"/>
  <c r="OO15" i="12" s="1"/>
  <c r="GY42" i="12"/>
  <c r="GY15" i="12" s="1"/>
  <c r="RT42" i="12"/>
  <c r="RT15" i="12" s="1"/>
  <c r="TL42" i="12"/>
  <c r="TL15" i="12" s="1"/>
  <c r="HK42" i="12"/>
  <c r="HK15" i="12" s="1"/>
  <c r="LW42" i="12"/>
  <c r="LW15" i="12" s="1"/>
  <c r="ZG42" i="12"/>
  <c r="ZG15" i="12" s="1"/>
  <c r="GO42" i="12"/>
  <c r="GO15" i="12" s="1"/>
  <c r="EK42" i="12"/>
  <c r="EK15" i="12" s="1"/>
  <c r="AE42" i="12"/>
  <c r="AE15" i="12" s="1"/>
  <c r="ZE42" i="12"/>
  <c r="ZE15" i="12" s="1"/>
  <c r="SM42" i="12"/>
  <c r="SM15" i="12" s="1"/>
  <c r="JH42" i="12"/>
  <c r="JH15" i="12" s="1"/>
  <c r="LE42" i="12"/>
  <c r="LE15" i="12" s="1"/>
  <c r="TR42" i="12"/>
  <c r="TR15" i="12" s="1"/>
  <c r="OA42" i="12"/>
  <c r="OA15" i="12" s="1"/>
  <c r="SI42" i="12"/>
  <c r="SI15" i="12" s="1"/>
  <c r="WJ42" i="12"/>
  <c r="WJ15" i="12" s="1"/>
  <c r="BK42" i="12"/>
  <c r="BK15" i="12" s="1"/>
  <c r="GL42" i="12"/>
  <c r="GL15" i="12" s="1"/>
  <c r="AAH42" i="12"/>
  <c r="AAH15" i="12" s="1"/>
  <c r="JG42" i="12"/>
  <c r="JG15" i="12" s="1"/>
  <c r="RU42" i="12"/>
  <c r="RU15" i="12" s="1"/>
  <c r="FB42" i="12"/>
  <c r="FB15" i="12" s="1"/>
  <c r="RK42" i="12"/>
  <c r="RK15" i="12" s="1"/>
  <c r="SL42" i="12"/>
  <c r="SL15" i="12" s="1"/>
  <c r="WD42" i="12"/>
  <c r="WD15" i="12" s="1"/>
  <c r="IE42" i="12"/>
  <c r="IE15" i="12" s="1"/>
  <c r="HE42" i="12"/>
  <c r="HE15" i="12" s="1"/>
  <c r="EY42" i="12"/>
  <c r="EY15" i="12" s="1"/>
  <c r="CZ42" i="12"/>
  <c r="CZ15" i="12" s="1"/>
  <c r="YC42" i="12"/>
  <c r="YC15" i="12" s="1"/>
  <c r="XH42" i="12"/>
  <c r="XH15" i="12" s="1"/>
  <c r="TU42" i="12"/>
  <c r="TU15" i="12" s="1"/>
  <c r="NA42" i="12"/>
  <c r="NA15" i="12" s="1"/>
  <c r="VM42" i="12"/>
  <c r="VM15" i="12" s="1"/>
  <c r="HA42" i="12"/>
  <c r="HA15" i="12" s="1"/>
  <c r="ZP42" i="12"/>
  <c r="ZP15" i="12" s="1"/>
  <c r="RI42" i="12"/>
  <c r="RI15" i="12" s="1"/>
  <c r="BM42" i="12"/>
  <c r="BM15" i="12" s="1"/>
  <c r="FC42" i="12"/>
  <c r="FC15" i="12" s="1"/>
  <c r="YP42" i="12"/>
  <c r="YP15" i="12" s="1"/>
  <c r="IY42" i="12"/>
  <c r="IY15" i="12" s="1"/>
  <c r="YU42" i="12"/>
  <c r="YU15" i="12" s="1"/>
  <c r="MR42" i="12"/>
  <c r="MR15" i="12" s="1"/>
  <c r="YL42" i="12"/>
  <c r="YL15" i="12" s="1"/>
  <c r="VU42" i="12"/>
  <c r="VU15" i="12" s="1"/>
  <c r="RG42" i="12"/>
  <c r="RG15" i="12" s="1"/>
  <c r="RR42" i="12"/>
  <c r="RR15" i="12" s="1"/>
  <c r="XS42" i="12"/>
  <c r="XS15" i="12" s="1"/>
  <c r="RX42" i="12"/>
  <c r="RX15" i="12" s="1"/>
  <c r="EX42" i="12"/>
  <c r="EX15" i="12" s="1"/>
  <c r="MJ42" i="12"/>
  <c r="MJ15" i="12" s="1"/>
  <c r="CI42" i="12"/>
  <c r="CI15" i="12" s="1"/>
  <c r="YJ42" i="12"/>
  <c r="YJ15" i="12" s="1"/>
  <c r="CY42" i="12"/>
  <c r="CY15" i="12" s="1"/>
  <c r="TG42" i="12"/>
  <c r="TG15" i="12" s="1"/>
  <c r="MG42" i="12"/>
  <c r="MG15" i="12" s="1"/>
  <c r="WQ42" i="12"/>
  <c r="WQ15" i="12" s="1"/>
  <c r="MI42" i="12"/>
  <c r="MI15" i="12" s="1"/>
  <c r="AX42" i="12"/>
  <c r="AX15" i="12" s="1"/>
  <c r="RV42" i="12"/>
  <c r="RV15" i="12" s="1"/>
  <c r="QP42" i="12"/>
  <c r="QP15" i="12" s="1"/>
  <c r="IU42" i="12"/>
  <c r="IU15" i="12" s="1"/>
  <c r="VT42" i="12"/>
  <c r="VT15" i="12" s="1"/>
  <c r="DC42" i="12"/>
  <c r="DC15" i="12" s="1"/>
  <c r="IT42" i="12"/>
  <c r="IT15" i="12" s="1"/>
  <c r="NJ42" i="12"/>
  <c r="NJ15" i="12" s="1"/>
  <c r="YX42" i="12"/>
  <c r="YX15" i="12" s="1"/>
  <c r="TS42" i="12"/>
  <c r="TS15" i="12" s="1"/>
  <c r="UZ42" i="12"/>
  <c r="UZ15" i="12" s="1"/>
  <c r="BD42" i="12"/>
  <c r="BD15" i="12" s="1"/>
  <c r="NR42" i="12"/>
  <c r="NR15" i="12" s="1"/>
  <c r="EL42" i="12"/>
  <c r="EL15" i="12" s="1"/>
  <c r="OG42" i="12"/>
  <c r="OG15" i="12" s="1"/>
  <c r="KH42" i="12"/>
  <c r="KH15" i="12" s="1"/>
  <c r="MC42" i="12"/>
  <c r="MC15" i="12" s="1"/>
  <c r="AD42" i="12"/>
  <c r="AD15" i="12" s="1"/>
  <c r="BW42" i="12"/>
  <c r="BW15" i="12" s="1"/>
  <c r="AAB42" i="12"/>
  <c r="AAB15" i="12" s="1"/>
  <c r="IK42" i="12"/>
  <c r="IK15" i="12" s="1"/>
  <c r="QS42" i="12"/>
  <c r="QS15" i="12" s="1"/>
  <c r="QR42" i="12"/>
  <c r="QR15" i="12" s="1"/>
  <c r="JI42" i="12"/>
  <c r="JI15" i="12" s="1"/>
  <c r="YI42" i="12"/>
  <c r="YI15" i="12" s="1"/>
  <c r="JY42" i="12"/>
  <c r="JY15" i="12" s="1"/>
  <c r="NP42" i="12"/>
  <c r="NP15" i="12" s="1"/>
  <c r="RD42" i="12"/>
  <c r="RD15" i="12" s="1"/>
  <c r="BA42" i="12"/>
  <c r="BA15" i="12" s="1"/>
  <c r="SR42" i="12"/>
  <c r="SR15" i="12" s="1"/>
  <c r="LB42" i="12"/>
  <c r="LB15" i="12" s="1"/>
  <c r="LN42" i="12"/>
  <c r="LN15" i="12" s="1"/>
  <c r="WS42" i="12"/>
  <c r="WS15" i="12" s="1"/>
  <c r="RH42" i="12"/>
  <c r="RH15" i="12" s="1"/>
  <c r="DJ42" i="12"/>
  <c r="DJ15" i="12" s="1"/>
  <c r="AAE42" i="12"/>
  <c r="AAE15" i="12" s="1"/>
  <c r="NK42" i="12"/>
  <c r="NK15" i="12" s="1"/>
  <c r="IH42" i="12"/>
  <c r="IH15" i="12" s="1"/>
  <c r="PK42" i="12"/>
  <c r="PK15" i="12" s="1"/>
  <c r="QI42" i="12"/>
  <c r="QI15" i="12" s="1"/>
  <c r="RA42" i="12"/>
  <c r="RA15" i="12" s="1"/>
  <c r="UW42" i="12"/>
  <c r="UW15" i="12" s="1"/>
  <c r="TY42" i="12"/>
  <c r="TY15" i="12" s="1"/>
  <c r="LC42" i="12"/>
  <c r="LC15" i="12" s="1"/>
  <c r="GP42" i="12"/>
  <c r="GP15" i="12" s="1"/>
  <c r="FX42" i="12"/>
  <c r="FX15" i="12" s="1"/>
  <c r="PN42" i="12"/>
  <c r="PN15" i="12" s="1"/>
  <c r="TD42" i="12"/>
  <c r="TD15" i="12" s="1"/>
  <c r="ZW42" i="12"/>
  <c r="ZW15" i="12" s="1"/>
  <c r="TE42" i="12"/>
  <c r="TE15" i="12" s="1"/>
  <c r="DA42" i="12"/>
  <c r="DA15" i="12" s="1"/>
  <c r="CH42" i="12"/>
  <c r="CH15" i="12" s="1"/>
  <c r="CW42" i="12"/>
  <c r="CW15" i="12" s="1"/>
  <c r="KK42" i="12"/>
  <c r="KK15" i="12" s="1"/>
  <c r="OT42" i="12"/>
  <c r="OT15" i="12" s="1"/>
  <c r="SX42" i="12"/>
  <c r="SX15" i="12" s="1"/>
  <c r="JC42" i="12"/>
  <c r="JC15" i="12" s="1"/>
  <c r="FU42" i="12"/>
  <c r="FU15" i="12" s="1"/>
  <c r="QL42" i="12"/>
  <c r="QL15" i="12" s="1"/>
  <c r="YR42" i="12"/>
  <c r="YR15" i="12" s="1"/>
  <c r="ZJ42" i="12"/>
  <c r="ZJ15" i="12" s="1"/>
  <c r="BV42" i="12"/>
  <c r="BV15" i="12" s="1"/>
  <c r="KY42" i="12"/>
  <c r="KY15" i="12" s="1"/>
  <c r="LZ42" i="12"/>
  <c r="LZ15" i="12" s="1"/>
  <c r="KQ42" i="12"/>
  <c r="KQ15" i="12" s="1"/>
  <c r="CT42" i="12"/>
  <c r="CT15" i="12" s="1"/>
  <c r="AI42" i="12"/>
  <c r="AI15" i="12" s="1"/>
  <c r="BH42" i="12"/>
  <c r="BH15" i="12" s="1"/>
  <c r="XW42" i="12"/>
  <c r="XW15" i="12" s="1"/>
  <c r="YY42" i="12"/>
  <c r="YY15" i="12" s="1"/>
  <c r="ED42" i="12"/>
  <c r="ED15" i="12" s="1"/>
  <c r="ZI42" i="12"/>
  <c r="ZI15" i="12" s="1"/>
  <c r="UH42" i="12"/>
  <c r="UH15" i="12" s="1"/>
  <c r="WF42" i="12"/>
  <c r="WF15" i="12" s="1"/>
  <c r="BY42" i="12"/>
  <c r="BY15" i="12" s="1"/>
  <c r="XI42" i="12"/>
  <c r="XI15" i="12" s="1"/>
  <c r="DE42" i="12"/>
  <c r="DE15" i="12" s="1"/>
  <c r="QG42" i="12"/>
  <c r="QG15" i="12" s="1"/>
  <c r="QF42" i="12"/>
  <c r="QF15" i="12" s="1"/>
  <c r="AH42" i="12"/>
  <c r="AH15" i="12" s="1"/>
  <c r="KG42" i="12"/>
  <c r="KG15" i="12" s="1"/>
  <c r="FR42" i="12"/>
  <c r="FR15" i="12" s="1"/>
  <c r="PX42" i="12"/>
  <c r="PX15" i="12" s="1"/>
  <c r="VI42" i="12"/>
  <c r="VI15" i="12" s="1"/>
  <c r="RQ42" i="12"/>
  <c r="RQ15" i="12" s="1"/>
  <c r="UM42" i="12"/>
  <c r="UM15" i="12" s="1"/>
  <c r="LL42" i="12"/>
  <c r="LL15" i="12" s="1"/>
  <c r="RW42" i="12"/>
  <c r="RW15" i="12" s="1"/>
  <c r="AH139" i="12"/>
  <c r="AH115" i="12"/>
  <c r="AG148" i="12"/>
  <c r="AH137" i="12"/>
  <c r="AG119" i="12"/>
  <c r="AH131" i="12"/>
  <c r="AH117" i="12"/>
  <c r="AG140" i="12"/>
  <c r="AH119" i="12"/>
  <c r="AH116" i="12"/>
  <c r="AH121" i="12"/>
  <c r="AH149" i="12"/>
  <c r="AH107" i="12"/>
  <c r="AG144" i="12"/>
  <c r="N44" i="5"/>
  <c r="V20" i="5"/>
  <c r="Y20" i="5" s="1" a="1"/>
  <c r="AH136" i="12"/>
  <c r="AG133" i="12"/>
  <c r="AG123" i="12"/>
  <c r="AH132" i="12"/>
  <c r="AG109" i="12"/>
  <c r="AG105" i="12"/>
  <c r="AG137" i="12"/>
  <c r="AG116" i="12"/>
  <c r="AH147" i="12"/>
  <c r="AH128" i="12"/>
  <c r="AG142" i="12"/>
  <c r="AH140" i="12"/>
  <c r="N44" i="3"/>
  <c r="V20" i="3"/>
  <c r="Y20" i="3" s="1" a="1"/>
  <c r="AH112" i="12"/>
  <c r="AH146" i="12"/>
  <c r="AH148" i="12"/>
  <c r="AG111" i="12"/>
  <c r="AG117" i="12"/>
  <c r="AH123" i="12"/>
  <c r="AG125" i="12"/>
  <c r="AH133" i="12"/>
  <c r="AG136" i="12"/>
  <c r="AG112" i="12"/>
  <c r="AG107" i="12"/>
  <c r="AH120" i="12"/>
  <c r="AH106" i="12"/>
  <c r="AH143" i="12"/>
  <c r="N44" i="6"/>
  <c r="V20" i="6"/>
  <c r="Y20" i="6" s="1" a="1"/>
  <c r="AG132" i="12"/>
  <c r="AG129" i="12"/>
  <c r="AG139" i="12"/>
  <c r="AH135" i="12"/>
  <c r="AH109" i="12"/>
  <c r="AG127" i="12"/>
  <c r="AG134" i="12"/>
  <c r="AG126" i="12"/>
  <c r="AG128" i="12"/>
  <c r="AG118" i="12"/>
  <c r="AH129" i="12"/>
  <c r="V20" i="4"/>
  <c r="Y20" i="4" s="1" a="1"/>
  <c r="Y20" i="4" s="1"/>
  <c r="N44" i="4"/>
  <c r="AG122" i="12"/>
  <c r="AH111" i="12"/>
  <c r="AH118" i="12"/>
  <c r="AH114" i="12"/>
  <c r="AG141" i="12"/>
  <c r="AH144" i="12"/>
  <c r="AG115" i="12"/>
  <c r="AH130" i="12"/>
  <c r="AH113" i="12"/>
  <c r="AH108" i="12"/>
  <c r="AH141" i="12"/>
  <c r="AG138" i="12"/>
  <c r="Y20" i="5" l="1"/>
  <c r="A59" i="1" s="1"/>
  <c r="A62" i="1"/>
  <c r="A61" i="1"/>
  <c r="A60" i="1"/>
  <c r="C59" i="1"/>
  <c r="B59" i="1"/>
  <c r="Y20" i="3"/>
  <c r="A20" i="1" s="1"/>
  <c r="I20" i="1" s="1"/>
  <c r="A21" i="1"/>
  <c r="A29" i="1"/>
  <c r="I29" i="1" s="1"/>
  <c r="A23" i="1"/>
  <c r="I23" i="1" s="1"/>
  <c r="A24" i="1"/>
  <c r="I24" i="1" s="1"/>
  <c r="A28" i="1"/>
  <c r="I28" i="1" s="1"/>
  <c r="A26" i="1"/>
  <c r="I26" i="1" s="1"/>
  <c r="A22" i="1"/>
  <c r="I22" i="1" s="1"/>
  <c r="A31" i="1"/>
  <c r="A27" i="1"/>
  <c r="A25" i="1"/>
  <c r="I25" i="1" s="1"/>
  <c r="A33" i="1"/>
  <c r="A32" i="1"/>
  <c r="A30" i="1"/>
  <c r="AI107" i="12"/>
  <c r="AJ104" i="12"/>
  <c r="Y64" i="12"/>
  <c r="Y65" i="12" s="1"/>
  <c r="AI104" i="12"/>
  <c r="AB45" i="12"/>
  <c r="Y61" i="12"/>
  <c r="Y62" i="12" s="1"/>
  <c r="AI106" i="12"/>
  <c r="Y66" i="12"/>
  <c r="Y67" i="12" s="1"/>
  <c r="Y72" i="12" a="1"/>
  <c r="Y72" i="12" s="1"/>
  <c r="Y71" i="12" s="1"/>
  <c r="Q75" i="8" s="1"/>
  <c r="O82" i="8" s="1"/>
  <c r="AJ114" i="12"/>
  <c r="Y31" i="12"/>
  <c r="Y32" i="12" s="1"/>
  <c r="AB15" i="12"/>
  <c r="Y34" i="12"/>
  <c r="Y35" i="12" s="1"/>
  <c r="I21" i="1"/>
  <c r="AJ106" i="12"/>
  <c r="AJ107" i="12"/>
  <c r="AJ105" i="12"/>
  <c r="Y20" i="6"/>
  <c r="A5" i="1" s="1"/>
  <c r="A8" i="1"/>
  <c r="A7" i="1"/>
  <c r="A9" i="1"/>
  <c r="A6" i="1"/>
  <c r="A41" i="1"/>
  <c r="A46" i="1"/>
  <c r="A49" i="1"/>
  <c r="A42" i="1"/>
  <c r="A48" i="1"/>
  <c r="A47" i="1"/>
  <c r="A43" i="1"/>
  <c r="A40" i="1"/>
  <c r="A45" i="1"/>
  <c r="A50" i="1"/>
  <c r="A44" i="1"/>
  <c r="A51" i="1"/>
  <c r="AI105" i="12"/>
  <c r="Y42" i="12" a="1"/>
  <c r="Y42" i="12" s="1"/>
  <c r="Y41" i="12" s="1"/>
  <c r="G75" i="8" s="1"/>
  <c r="AA15" i="12"/>
  <c r="Y36" i="12"/>
  <c r="Y37" i="12" s="1"/>
  <c r="AJ113" i="12"/>
  <c r="L60" i="1" l="1"/>
  <c r="N60" i="1"/>
  <c r="N61" i="1"/>
  <c r="L61" i="1"/>
  <c r="M61" i="1" s="1"/>
  <c r="N62" i="1"/>
  <c r="L62" i="1"/>
  <c r="M62" i="1" s="1"/>
  <c r="L59" i="1"/>
  <c r="M59" i="1" s="1"/>
  <c r="N59" i="1"/>
  <c r="I60" i="1"/>
  <c r="J60" i="1"/>
  <c r="Y60" i="1"/>
  <c r="C60" i="1"/>
  <c r="B60" i="1"/>
  <c r="M60" i="1"/>
  <c r="J61" i="1"/>
  <c r="I61" i="1"/>
  <c r="B61" i="1"/>
  <c r="Y61" i="1"/>
  <c r="C61" i="1"/>
  <c r="J62" i="1"/>
  <c r="I62" i="1"/>
  <c r="B62" i="1"/>
  <c r="C62" i="1"/>
  <c r="J59" i="1"/>
  <c r="W59" i="1" s="1"/>
  <c r="AB59" i="1" s="1"/>
  <c r="I59" i="1"/>
  <c r="I31" i="1"/>
  <c r="L31" i="1"/>
  <c r="M31" i="1" s="1"/>
  <c r="X31" i="1"/>
  <c r="N31" i="1"/>
  <c r="J31" i="1"/>
  <c r="X27" i="1"/>
  <c r="L27" i="1"/>
  <c r="M27" i="1" s="1"/>
  <c r="N27" i="1"/>
  <c r="J27" i="1"/>
  <c r="I9" i="1"/>
  <c r="J9" i="1"/>
  <c r="T9" i="1" s="1"/>
  <c r="L9" i="1"/>
  <c r="M9" i="1" s="1"/>
  <c r="C9" i="1"/>
  <c r="X9" i="1"/>
  <c r="I8" i="1"/>
  <c r="X8" i="1"/>
  <c r="J8" i="1"/>
  <c r="T8" i="1" s="1"/>
  <c r="L8" i="1"/>
  <c r="M8" i="1" s="1"/>
  <c r="C8" i="1"/>
  <c r="J21" i="1"/>
  <c r="N21" i="1"/>
  <c r="L21" i="1"/>
  <c r="M21" i="1" s="1"/>
  <c r="X21" i="1"/>
  <c r="L46" i="1"/>
  <c r="M46" i="1" s="1"/>
  <c r="I46" i="1"/>
  <c r="J46" i="1"/>
  <c r="C46" i="1"/>
  <c r="N46" i="1"/>
  <c r="X46" i="1"/>
  <c r="X5" i="1"/>
  <c r="J5" i="1"/>
  <c r="T5" i="1" s="1"/>
  <c r="L5" i="1"/>
  <c r="M5" i="1" s="1"/>
  <c r="C5" i="1"/>
  <c r="I5" i="1"/>
  <c r="N20" i="1"/>
  <c r="J20" i="1"/>
  <c r="L20" i="1"/>
  <c r="M20" i="1" s="1"/>
  <c r="X20" i="1"/>
  <c r="L45" i="1"/>
  <c r="M45" i="1" s="1"/>
  <c r="I45" i="1"/>
  <c r="J45" i="1"/>
  <c r="C45" i="1"/>
  <c r="N45" i="1"/>
  <c r="X45" i="1"/>
  <c r="L33" i="1"/>
  <c r="M33" i="1" s="1"/>
  <c r="X33" i="1"/>
  <c r="N33" i="1"/>
  <c r="J33" i="1"/>
  <c r="I47" i="1"/>
  <c r="J47" i="1"/>
  <c r="C47" i="1"/>
  <c r="N47" i="1"/>
  <c r="L47" i="1"/>
  <c r="M47" i="1" s="1"/>
  <c r="X47" i="1"/>
  <c r="I48" i="1"/>
  <c r="J48" i="1"/>
  <c r="C48" i="1"/>
  <c r="N48" i="1"/>
  <c r="X48" i="1"/>
  <c r="L48" i="1"/>
  <c r="M48" i="1" s="1"/>
  <c r="X42" i="1"/>
  <c r="L42" i="1"/>
  <c r="M42" i="1" s="1"/>
  <c r="J42" i="1"/>
  <c r="C42" i="1"/>
  <c r="I42" i="1"/>
  <c r="N42" i="1"/>
  <c r="J23" i="1"/>
  <c r="L23" i="1"/>
  <c r="M23" i="1" s="1"/>
  <c r="X23" i="1"/>
  <c r="N23" i="1"/>
  <c r="I32" i="1"/>
  <c r="L32" i="1"/>
  <c r="M32" i="1" s="1"/>
  <c r="X32" i="1"/>
  <c r="N32" i="1"/>
  <c r="J32" i="1"/>
  <c r="J22" i="1"/>
  <c r="L22" i="1"/>
  <c r="M22" i="1" s="1"/>
  <c r="N22" i="1"/>
  <c r="X22" i="1"/>
  <c r="X41" i="1"/>
  <c r="L41" i="1"/>
  <c r="M41" i="1" s="1"/>
  <c r="C41" i="1"/>
  <c r="J41" i="1"/>
  <c r="I41" i="1"/>
  <c r="N41" i="1"/>
  <c r="N29" i="1"/>
  <c r="L29" i="1"/>
  <c r="M29" i="1" s="1"/>
  <c r="X29" i="1"/>
  <c r="J29" i="1"/>
  <c r="L30" i="1"/>
  <c r="M30" i="1" s="1"/>
  <c r="N30" i="1"/>
  <c r="X30" i="1"/>
  <c r="J30" i="1"/>
  <c r="J25" i="1"/>
  <c r="L25" i="1"/>
  <c r="M25" i="1" s="1"/>
  <c r="X25" i="1"/>
  <c r="N25" i="1"/>
  <c r="I49" i="1"/>
  <c r="J49" i="1"/>
  <c r="C49" i="1"/>
  <c r="N49" i="1"/>
  <c r="X49" i="1"/>
  <c r="L49" i="1"/>
  <c r="M49" i="1" s="1"/>
  <c r="X6" i="1"/>
  <c r="J6" i="1"/>
  <c r="T6" i="1" s="1"/>
  <c r="I6" i="1"/>
  <c r="L6" i="1"/>
  <c r="M6" i="1" s="1"/>
  <c r="C6" i="1"/>
  <c r="X43" i="1"/>
  <c r="L43" i="1"/>
  <c r="M43" i="1" s="1"/>
  <c r="N43" i="1"/>
  <c r="I43" i="1"/>
  <c r="J43" i="1"/>
  <c r="C43" i="1"/>
  <c r="X26" i="1"/>
  <c r="L26" i="1"/>
  <c r="M26" i="1" s="1"/>
  <c r="J26" i="1"/>
  <c r="N26" i="1"/>
  <c r="J24" i="1"/>
  <c r="L24" i="1"/>
  <c r="M24" i="1" s="1"/>
  <c r="X24" i="1"/>
  <c r="N24" i="1"/>
  <c r="J51" i="1"/>
  <c r="C51" i="1"/>
  <c r="N51" i="1"/>
  <c r="X51" i="1"/>
  <c r="I51" i="1"/>
  <c r="L51" i="1"/>
  <c r="M51" i="1" s="1"/>
  <c r="L44" i="1"/>
  <c r="M44" i="1" s="1"/>
  <c r="I44" i="1"/>
  <c r="J44" i="1"/>
  <c r="C44" i="1"/>
  <c r="N44" i="1"/>
  <c r="X44" i="1"/>
  <c r="I40" i="1"/>
  <c r="X40" i="1"/>
  <c r="J40" i="1"/>
  <c r="C40" i="1"/>
  <c r="L40" i="1"/>
  <c r="M40" i="1" s="1"/>
  <c r="N40" i="1"/>
  <c r="L28" i="1"/>
  <c r="M28" i="1" s="1"/>
  <c r="X28" i="1"/>
  <c r="N28" i="1"/>
  <c r="J28" i="1"/>
  <c r="O28" i="1" s="1"/>
  <c r="X7" i="1"/>
  <c r="J7" i="1"/>
  <c r="T7" i="1" s="1"/>
  <c r="I7" i="1"/>
  <c r="L7" i="1"/>
  <c r="M7" i="1" s="1"/>
  <c r="C7" i="1"/>
  <c r="I50" i="1"/>
  <c r="J50" i="1"/>
  <c r="C50" i="1"/>
  <c r="N50" i="1"/>
  <c r="L50" i="1"/>
  <c r="M50" i="1" s="1"/>
  <c r="X50" i="1"/>
  <c r="I33" i="1"/>
  <c r="I27" i="1"/>
  <c r="I30" i="1"/>
  <c r="N9" i="1"/>
  <c r="N7" i="1"/>
  <c r="N6" i="1"/>
  <c r="N8" i="1"/>
  <c r="N82" i="8"/>
  <c r="B29" i="1"/>
  <c r="C29" i="1"/>
  <c r="C20" i="1"/>
  <c r="B20" i="1"/>
  <c r="C23" i="1"/>
  <c r="B23" i="1"/>
  <c r="B22" i="1"/>
  <c r="C22" i="1"/>
  <c r="B6" i="1"/>
  <c r="C32" i="1"/>
  <c r="B32" i="1"/>
  <c r="B50" i="1"/>
  <c r="B45" i="1"/>
  <c r="B43" i="1"/>
  <c r="B47" i="1"/>
  <c r="C25" i="1"/>
  <c r="B25" i="1"/>
  <c r="B46" i="1"/>
  <c r="B41" i="1"/>
  <c r="B9" i="1"/>
  <c r="B24" i="1"/>
  <c r="C24" i="1"/>
  <c r="B44" i="1"/>
  <c r="C30" i="1"/>
  <c r="B30" i="1"/>
  <c r="B28" i="1"/>
  <c r="C28" i="1"/>
  <c r="B48" i="1"/>
  <c r="B49" i="1"/>
  <c r="B21" i="1"/>
  <c r="C21" i="1"/>
  <c r="C26" i="1"/>
  <c r="B26" i="1"/>
  <c r="K86" i="8"/>
  <c r="L86" i="8"/>
  <c r="F86" i="8"/>
  <c r="G86" i="8"/>
  <c r="B7" i="1"/>
  <c r="B31" i="1"/>
  <c r="C31" i="1"/>
  <c r="B8" i="1"/>
  <c r="C27" i="1"/>
  <c r="B27" i="1"/>
  <c r="L75" i="8"/>
  <c r="D82" i="8"/>
  <c r="E82" i="8"/>
  <c r="B40" i="1"/>
  <c r="C33" i="1"/>
  <c r="B33" i="1"/>
  <c r="B42" i="1"/>
  <c r="B5" i="1"/>
  <c r="N5" i="1"/>
  <c r="B51" i="1"/>
  <c r="P86" i="8"/>
  <c r="Q86" i="8"/>
  <c r="O31" i="1" l="1"/>
  <c r="O27" i="1"/>
  <c r="O62" i="1"/>
  <c r="O29" i="1"/>
  <c r="Y59" i="1"/>
  <c r="Y9" i="1"/>
  <c r="O30" i="1"/>
  <c r="O22" i="1"/>
  <c r="Q22" i="1" s="1"/>
  <c r="W60" i="1"/>
  <c r="AB60" i="1" s="1"/>
  <c r="O26" i="1"/>
  <c r="O25" i="1"/>
  <c r="Q25" i="1" s="1"/>
  <c r="O33" i="1"/>
  <c r="Q33" i="1" s="1"/>
  <c r="O21" i="1"/>
  <c r="P27" i="1" s="1"/>
  <c r="O24" i="1"/>
  <c r="Q24" i="1" s="1"/>
  <c r="T20" i="1"/>
  <c r="O20" i="1"/>
  <c r="Q20" i="1" s="1"/>
  <c r="T32" i="1"/>
  <c r="O32" i="1"/>
  <c r="Q32" i="1" s="1"/>
  <c r="O23" i="1"/>
  <c r="P28" i="1" s="1"/>
  <c r="O60" i="1"/>
  <c r="W62" i="1"/>
  <c r="AB62" i="1" s="1"/>
  <c r="O61" i="1"/>
  <c r="W61" i="1"/>
  <c r="AB61" i="1" s="1"/>
  <c r="Y62" i="1"/>
  <c r="O59" i="1"/>
  <c r="O9" i="1"/>
  <c r="Q9" i="1" s="1"/>
  <c r="T25" i="1"/>
  <c r="T49" i="1"/>
  <c r="O49" i="1"/>
  <c r="O40" i="1"/>
  <c r="Q40" i="1" s="1"/>
  <c r="T40" i="1"/>
  <c r="T50" i="1"/>
  <c r="O50" i="1"/>
  <c r="Q50" i="1" s="1"/>
  <c r="T44" i="1"/>
  <c r="O44" i="1"/>
  <c r="P44" i="1" s="1"/>
  <c r="Q26" i="1"/>
  <c r="T26" i="1"/>
  <c r="T47" i="1"/>
  <c r="O47" i="1"/>
  <c r="Q47" i="1" s="1"/>
  <c r="Q27" i="1"/>
  <c r="T27" i="1"/>
  <c r="T46" i="1"/>
  <c r="O46" i="1"/>
  <c r="T48" i="1"/>
  <c r="O48" i="1"/>
  <c r="Q48" i="1" s="1"/>
  <c r="Q28" i="1"/>
  <c r="T28" i="1"/>
  <c r="Q31" i="1"/>
  <c r="T31" i="1"/>
  <c r="T24" i="1"/>
  <c r="T23" i="1"/>
  <c r="T51" i="1"/>
  <c r="O51" i="1"/>
  <c r="Q51" i="1" s="1"/>
  <c r="O41" i="1"/>
  <c r="T41" i="1"/>
  <c r="O42" i="1"/>
  <c r="Q42" i="1" s="1"/>
  <c r="T42" i="1"/>
  <c r="Q30" i="1"/>
  <c r="T30" i="1"/>
  <c r="Q29" i="1"/>
  <c r="T29" i="1"/>
  <c r="T22" i="1"/>
  <c r="T43" i="1"/>
  <c r="O43" i="1"/>
  <c r="Q43" i="1" s="1"/>
  <c r="O6" i="1"/>
  <c r="Q6" i="1" s="1"/>
  <c r="T45" i="1"/>
  <c r="O45" i="1"/>
  <c r="Q45" i="1" s="1"/>
  <c r="T21" i="1"/>
  <c r="T33" i="1"/>
  <c r="O7" i="1"/>
  <c r="Q7" i="1" s="1"/>
  <c r="Y7" i="1"/>
  <c r="O8" i="1"/>
  <c r="Q8" i="1" s="1"/>
  <c r="Y6" i="1"/>
  <c r="O5" i="1"/>
  <c r="Y8" i="1"/>
  <c r="Y5" i="1"/>
  <c r="Y49" i="1"/>
  <c r="Y41" i="1"/>
  <c r="Y47" i="1"/>
  <c r="Y33" i="1"/>
  <c r="Y40" i="1"/>
  <c r="Y21" i="1"/>
  <c r="Y28" i="1"/>
  <c r="Y31" i="1"/>
  <c r="Y43" i="1"/>
  <c r="Y22" i="1"/>
  <c r="Y46" i="1"/>
  <c r="Y42" i="1"/>
  <c r="Y30" i="1"/>
  <c r="Y26" i="1"/>
  <c r="Y51" i="1"/>
  <c r="Y44" i="1"/>
  <c r="J82" i="8"/>
  <c r="I82" i="8"/>
  <c r="Y25" i="1"/>
  <c r="Y32" i="1"/>
  <c r="Y23" i="1"/>
  <c r="Y20" i="1"/>
  <c r="Y27" i="1"/>
  <c r="Y48" i="1"/>
  <c r="Y24" i="1"/>
  <c r="Y50" i="1"/>
  <c r="Y45" i="1"/>
  <c r="W8" i="1"/>
  <c r="AB8" i="1" s="1"/>
  <c r="W5" i="1"/>
  <c r="W7" i="1"/>
  <c r="AB7" i="1" s="1"/>
  <c r="W9" i="1"/>
  <c r="AB9" i="1" s="1"/>
  <c r="W6" i="1"/>
  <c r="AB6" i="1" s="1"/>
  <c r="Y29" i="1"/>
  <c r="Q21" i="1" l="1"/>
  <c r="P60" i="1"/>
  <c r="Z60" i="1" s="1"/>
  <c r="P62" i="1"/>
  <c r="Z62" i="1" s="1"/>
  <c r="P61" i="1"/>
  <c r="Z61" i="1" s="1"/>
  <c r="Q23" i="1"/>
  <c r="P59" i="1"/>
  <c r="P6" i="1"/>
  <c r="Z6" i="1" s="1"/>
  <c r="P45" i="1"/>
  <c r="Z45" i="1" s="1"/>
  <c r="P46" i="1"/>
  <c r="Z46" i="1" s="1"/>
  <c r="P51" i="1"/>
  <c r="Z51" i="1" s="1"/>
  <c r="P50" i="1"/>
  <c r="Z50" i="1" s="1"/>
  <c r="Q44" i="1"/>
  <c r="P49" i="1"/>
  <c r="Z49" i="1" s="1"/>
  <c r="P7" i="1"/>
  <c r="Z7" i="1" s="1"/>
  <c r="Q49" i="1"/>
  <c r="Q41" i="1"/>
  <c r="Q46" i="1"/>
  <c r="P48" i="1"/>
  <c r="Z48" i="1" s="1"/>
  <c r="P47" i="1"/>
  <c r="Z47" i="1" s="1"/>
  <c r="P26" i="1"/>
  <c r="Z26" i="1" s="1"/>
  <c r="P25" i="1"/>
  <c r="Z25" i="1" s="1"/>
  <c r="P24" i="1"/>
  <c r="Z24" i="1" s="1"/>
  <c r="P23" i="1"/>
  <c r="Z23" i="1" s="1"/>
  <c r="P22" i="1"/>
  <c r="Z22" i="1" s="1"/>
  <c r="P29" i="1"/>
  <c r="P30" i="1"/>
  <c r="Z30" i="1" s="1"/>
  <c r="P31" i="1"/>
  <c r="Z31" i="1" s="1"/>
  <c r="P32" i="1"/>
  <c r="Z32" i="1" s="1"/>
  <c r="Z28" i="1"/>
  <c r="Z27" i="1"/>
  <c r="P33" i="1"/>
  <c r="Z33" i="1" s="1"/>
  <c r="AB5" i="1"/>
  <c r="Q5" i="1"/>
  <c r="S7" i="1" s="1"/>
  <c r="AA7" i="1" s="1"/>
  <c r="P9" i="1"/>
  <c r="Z9" i="1" s="1"/>
  <c r="P5" i="1"/>
  <c r="P8" i="1"/>
  <c r="Z8" i="1" s="1"/>
  <c r="W30" i="1"/>
  <c r="AB30" i="1" s="1"/>
  <c r="W25" i="1"/>
  <c r="AB25" i="1" s="1"/>
  <c r="W26" i="1"/>
  <c r="AB26" i="1" s="1"/>
  <c r="W28" i="1"/>
  <c r="AB28" i="1" s="1"/>
  <c r="W33" i="1"/>
  <c r="W21" i="1"/>
  <c r="AB21" i="1" s="1"/>
  <c r="W31" i="1"/>
  <c r="AB31" i="1" s="1"/>
  <c r="W32" i="1"/>
  <c r="AB32" i="1" s="1"/>
  <c r="W22" i="1"/>
  <c r="AB22" i="1" s="1"/>
  <c r="W20" i="1"/>
  <c r="AB20" i="1" s="1"/>
  <c r="W24" i="1"/>
  <c r="AB24" i="1" s="1"/>
  <c r="W29" i="1"/>
  <c r="AB29" i="1" s="1"/>
  <c r="W27" i="1"/>
  <c r="AB27" i="1" s="1"/>
  <c r="W23" i="1"/>
  <c r="AB23" i="1" s="1"/>
  <c r="P21" i="1"/>
  <c r="Z21" i="1" s="1"/>
  <c r="Z44" i="1"/>
  <c r="P40" i="1"/>
  <c r="W48" i="1"/>
  <c r="AB48" i="1" s="1"/>
  <c r="W50" i="1"/>
  <c r="AB50" i="1" s="1"/>
  <c r="W43" i="1"/>
  <c r="AB43" i="1" s="1"/>
  <c r="W51" i="1"/>
  <c r="W41" i="1"/>
  <c r="AB41" i="1" s="1"/>
  <c r="W47" i="1"/>
  <c r="AB47" i="1" s="1"/>
  <c r="W45" i="1"/>
  <c r="AB45" i="1" s="1"/>
  <c r="W49" i="1"/>
  <c r="AB49" i="1" s="1"/>
  <c r="W46" i="1"/>
  <c r="AB46" i="1" s="1"/>
  <c r="W42" i="1"/>
  <c r="AB42" i="1" s="1"/>
  <c r="W40" i="1"/>
  <c r="AB40" i="1" s="1"/>
  <c r="W44" i="1"/>
  <c r="AB44" i="1" s="1"/>
  <c r="P42" i="1"/>
  <c r="Z42" i="1" s="1"/>
  <c r="P41" i="1"/>
  <c r="Z41" i="1" s="1"/>
  <c r="P43" i="1"/>
  <c r="Z43" i="1" s="1"/>
  <c r="P20" i="1"/>
  <c r="Z59" i="1" l="1"/>
  <c r="P63" i="1"/>
  <c r="Z63" i="1" s="1"/>
  <c r="AC63" i="1" s="1"/>
  <c r="AC7" i="1"/>
  <c r="S61" i="1"/>
  <c r="AA61" i="1" s="1"/>
  <c r="S59" i="1"/>
  <c r="AA59" i="1" s="1"/>
  <c r="AC59" i="1" s="1"/>
  <c r="S62" i="1"/>
  <c r="AA62" i="1" s="1"/>
  <c r="S60" i="1"/>
  <c r="AA60" i="1" s="1"/>
  <c r="AC60" i="1" s="1"/>
  <c r="AB51" i="1"/>
  <c r="W53" i="1"/>
  <c r="AB53" i="1" s="1"/>
  <c r="Z40" i="1"/>
  <c r="P53" i="1"/>
  <c r="Z53" i="1" s="1"/>
  <c r="Z20" i="1"/>
  <c r="P34" i="1"/>
  <c r="Z34" i="1" s="1"/>
  <c r="AB33" i="1"/>
  <c r="W34" i="1"/>
  <c r="AB34" i="1" s="1"/>
  <c r="W13" i="1"/>
  <c r="S6" i="1"/>
  <c r="AA6" i="1" s="1"/>
  <c r="AC6" i="1" s="1"/>
  <c r="S8" i="1"/>
  <c r="AA8" i="1" s="1"/>
  <c r="AC8" i="1" s="1"/>
  <c r="S9" i="1"/>
  <c r="AA9" i="1" s="1"/>
  <c r="AC9" i="1" s="1"/>
  <c r="S5" i="1"/>
  <c r="Z5" i="1"/>
  <c r="P13" i="1"/>
  <c r="S28" i="1"/>
  <c r="AA28" i="1" s="1"/>
  <c r="AC28" i="1" s="1"/>
  <c r="S25" i="1"/>
  <c r="AA25" i="1" s="1"/>
  <c r="AC25" i="1" s="1"/>
  <c r="S30" i="1"/>
  <c r="AA30" i="1" s="1"/>
  <c r="AC30" i="1" s="1"/>
  <c r="S29" i="1"/>
  <c r="AA29" i="1" s="1"/>
  <c r="S21" i="1"/>
  <c r="AA21" i="1" s="1"/>
  <c r="AC21" i="1" s="1"/>
  <c r="S26" i="1"/>
  <c r="AA26" i="1" s="1"/>
  <c r="AC26" i="1" s="1"/>
  <c r="S23" i="1"/>
  <c r="AA23" i="1" s="1"/>
  <c r="AC23" i="1" s="1"/>
  <c r="S24" i="1"/>
  <c r="AA24" i="1" s="1"/>
  <c r="AC24" i="1" s="1"/>
  <c r="S31" i="1"/>
  <c r="AA31" i="1" s="1"/>
  <c r="AC31" i="1" s="1"/>
  <c r="S27" i="1"/>
  <c r="AA27" i="1" s="1"/>
  <c r="AC27" i="1" s="1"/>
  <c r="S22" i="1"/>
  <c r="AA22" i="1" s="1"/>
  <c r="AC22" i="1" s="1"/>
  <c r="S20" i="1"/>
  <c r="AA20" i="1" s="1"/>
  <c r="AC20" i="1" s="1"/>
  <c r="S32" i="1"/>
  <c r="AA32" i="1" s="1"/>
  <c r="AC32" i="1" s="1"/>
  <c r="S33" i="1"/>
  <c r="S46" i="1"/>
  <c r="AA46" i="1" s="1"/>
  <c r="AC46" i="1" s="1"/>
  <c r="S43" i="1"/>
  <c r="AA43" i="1" s="1"/>
  <c r="AC43" i="1" s="1"/>
  <c r="S42" i="1"/>
  <c r="AA42" i="1" s="1"/>
  <c r="AC42" i="1" s="1"/>
  <c r="S44" i="1"/>
  <c r="AA44" i="1" s="1"/>
  <c r="AC44" i="1" s="1"/>
  <c r="S45" i="1"/>
  <c r="AA45" i="1" s="1"/>
  <c r="AC45" i="1" s="1"/>
  <c r="S40" i="1"/>
  <c r="AA40" i="1" s="1"/>
  <c r="S50" i="1"/>
  <c r="AA50" i="1" s="1"/>
  <c r="AC50" i="1" s="1"/>
  <c r="S47" i="1"/>
  <c r="AA47" i="1" s="1"/>
  <c r="AC47" i="1" s="1"/>
  <c r="S51" i="1"/>
  <c r="S41" i="1"/>
  <c r="AA41" i="1" s="1"/>
  <c r="AC41" i="1" s="1"/>
  <c r="S49" i="1"/>
  <c r="AA49" i="1" s="1"/>
  <c r="AC49" i="1" s="1"/>
  <c r="S48" i="1"/>
  <c r="AA48" i="1" s="1"/>
  <c r="AC48" i="1" s="1"/>
  <c r="Z29" i="1"/>
  <c r="AC61" i="1" l="1"/>
  <c r="AC40" i="1"/>
  <c r="AC62" i="1"/>
  <c r="AA51" i="1"/>
  <c r="AC51" i="1" s="1"/>
  <c r="S53" i="1"/>
  <c r="AA53" i="1" s="1"/>
  <c r="AC53" i="1" s="1"/>
  <c r="AC29" i="1"/>
  <c r="AA33" i="1"/>
  <c r="S34" i="1"/>
  <c r="AA34" i="1" s="1"/>
  <c r="AC34" i="1" s="1"/>
  <c r="AA5" i="1"/>
  <c r="AC5" i="1" s="1"/>
  <c r="S13" i="1"/>
  <c r="AC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4" authorId="0" shapeId="0" xr:uid="{129A4404-C5D8-4B79-91F0-06B14BFF65E4}">
      <text>
        <r>
          <rPr>
            <sz val="10"/>
            <rFont val="Arial"/>
            <family val="2"/>
          </rPr>
          <t>TBD - Estimate. Get actual 200+ lb pig data from Martins.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tc={D5447036-EA75-444C-B2B4-3D1282E0F9CF}</author>
  </authors>
  <commentList>
    <comment ref="N58" authorId="0" shapeId="0" xr:uid="{D5447036-EA75-444C-B2B4-3D1282E0F9CF}">
      <text>
        <t>[Threaded comment]
Your version of Excel allows you to read this threaded comment; however, any edits to it will get removed if the file is opened in a newer version of Excel. Learn more: https://go.microsoft.com/fwlink/?linkid=870924
Comment:
    This is the effective utilization from ops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tc={B41D2AD0-704A-40C6-BB6B-34E590CD6C90}</author>
  </authors>
  <commentList>
    <comment ref="H25" authorId="0" shapeId="0" xr:uid="{B41D2AD0-704A-40C6-BB6B-34E590CD6C90}">
      <text>
        <t>[Threaded comment]
Your version of Excel allows you to read this threaded comment; however, any edits to it will get removed if the file is opened in a newer version of Excel. Learn more: https://go.microsoft.com/fwlink/?linkid=870924
Comment:
    1104 accounts for the sub-assembly build-up</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tc={6F55AE98-06D2-4114-9E48-693E129082EA}</author>
    <author>tc={CE78EBC8-9535-40D9-B696-672F7643F061}</author>
    <author>tc={3D44BDAD-D95B-435B-9F3E-EA05364DDD96}</author>
  </authors>
  <commentList>
    <comment ref="G12" authorId="0" shapeId="0" xr:uid="{6F55AE98-06D2-4114-9E48-693E129082EA}">
      <text>
        <t>[Threaded comment]
Your version of Excel allows you to read this threaded comment; however, any edits to it will get removed if the file is opened in a newer version of Excel. Learn more: https://go.microsoft.com/fwlink/?linkid=870924
Comment:
    Slaughters 4 days/week</t>
      </text>
    </comment>
    <comment ref="K12" authorId="1" shapeId="0" xr:uid="{CE78EBC8-9535-40D9-B696-672F7643F061}">
      <text>
        <t>[Threaded comment]
Your version of Excel allows you to read this threaded comment; however, any edits to it will get removed if the file is opened in a newer version of Excel. Learn more: https://go.microsoft.com/fwlink/?linkid=870924
Comment:
    Slaughters 3 days/week</t>
      </text>
    </comment>
    <comment ref="O12" authorId="2" shapeId="0" xr:uid="{3D44BDAD-D95B-435B-9F3E-EA05364DDD96}">
      <text>
        <t>[Threaded comment]
Your version of Excel allows you to read this threaded comment; however, any edits to it will get removed if the file is opened in a newer version of Excel. Learn more: https://go.microsoft.com/fwlink/?linkid=870924
Comment:
    Slaughters 5 days/week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<sst xmlns="http://schemas.openxmlformats.org/spreadsheetml/2006/main" count="6461" uniqueCount="665">
  <si>
    <t>Supplier_Name</t>
  </si>
  <si>
    <t>Supplier_ATM#</t>
  </si>
  <si>
    <t>Intuitive#</t>
  </si>
  <si>
    <t>Tissue (APHIS)</t>
  </si>
  <si>
    <t>Supplier_Status</t>
  </si>
  <si>
    <t>Material_Category</t>
  </si>
  <si>
    <t>New</t>
  </si>
  <si>
    <t>Approved</t>
  </si>
  <si>
    <t>Tissue (Non-APHIS)</t>
  </si>
  <si>
    <t>Intuitive Corporate</t>
  </si>
  <si>
    <t>Non-Tissue: Significant</t>
  </si>
  <si>
    <t>Disapproved</t>
  </si>
  <si>
    <t>Non-Tissue: Moderate</t>
  </si>
  <si>
    <t>Phase-Out</t>
  </si>
  <si>
    <t>Non-Tissue: Low (COTS)</t>
  </si>
  <si>
    <t>Part_Description</t>
  </si>
  <si>
    <t>Operations</t>
  </si>
  <si>
    <t>T-max</t>
  </si>
  <si>
    <t>Constraint</t>
  </si>
  <si>
    <t>Non_Intuitive_Demand</t>
  </si>
  <si>
    <t>Headroom</t>
  </si>
  <si>
    <t>C_Utilization</t>
  </si>
  <si>
    <t>Procurement Lead time</t>
  </si>
  <si>
    <t>Production Lead time</t>
  </si>
  <si>
    <t>Specimen Permit valid?</t>
  </si>
  <si>
    <t>Specimen Permit Expiration</t>
  </si>
  <si>
    <t>APHIS_Compliant</t>
  </si>
  <si>
    <t>FSIS_Inspection_Level</t>
  </si>
  <si>
    <t>ISO_9001</t>
  </si>
  <si>
    <t>ISO 9001 expiration</t>
  </si>
  <si>
    <t>ISO_13485</t>
  </si>
  <si>
    <t>ISO 13485 expiration</t>
  </si>
  <si>
    <t>Cpk_Index</t>
  </si>
  <si>
    <t>Metrology_Tier</t>
  </si>
  <si>
    <t>EOL_Risk</t>
  </si>
  <si>
    <t>REACH_Compliant</t>
  </si>
  <si>
    <t>PPM_Actual_Defects</t>
  </si>
  <si>
    <t>Quality_Trend</t>
  </si>
  <si>
    <t>Last_Audit_Date</t>
  </si>
  <si>
    <t>Surveillance_Status</t>
  </si>
  <si>
    <t>Audit_Report_668522 (506)</t>
  </si>
  <si>
    <t>Open_CAPAs</t>
  </si>
  <si>
    <t>Quality_Notes</t>
  </si>
  <si>
    <t>Quality</t>
  </si>
  <si>
    <t>Inventory_Agreement</t>
  </si>
  <si>
    <t>NDA</t>
  </si>
  <si>
    <t>SQA_Agreement</t>
  </si>
  <si>
    <t>Operational Notes</t>
  </si>
  <si>
    <t>Capacity</t>
  </si>
  <si>
    <t>Part / Supplier Information</t>
  </si>
  <si>
    <t>Regulations</t>
  </si>
  <si>
    <t>Part Quality</t>
  </si>
  <si>
    <t>Compliance</t>
  </si>
  <si>
    <t>Intuitive_Demand</t>
  </si>
  <si>
    <t>FEMALE PELVIC BLOCK</t>
  </si>
  <si>
    <t>666800-01</t>
  </si>
  <si>
    <t>Parks</t>
  </si>
  <si>
    <t>Martins Pork Products</t>
  </si>
  <si>
    <t>Advanced Plastiform</t>
  </si>
  <si>
    <t>LIQ,SB AQUEOUS MIXTURE</t>
  </si>
  <si>
    <t>Original_Part_Number</t>
  </si>
  <si>
    <t>Supplier_part_#</t>
  </si>
  <si>
    <t>TISS,PORCINE,BARIATRIC BLOCK</t>
  </si>
  <si>
    <t>Customs</t>
  </si>
  <si>
    <t>Porks/Week</t>
  </si>
  <si>
    <t>Other Demand</t>
  </si>
  <si>
    <t>Labor</t>
  </si>
  <si>
    <t>Space</t>
  </si>
  <si>
    <t>Freezer Space</t>
  </si>
  <si>
    <t>TISS,PORCINE,AORTA SEGMENTS</t>
  </si>
  <si>
    <t>TISS,PORCINE,LIVER</t>
  </si>
  <si>
    <t>TISS,PORCINE,PELVIC BLOCK</t>
  </si>
  <si>
    <t>TISS,PORCINE,FULL THOR AND BARI BLOCK</t>
  </si>
  <si>
    <t>TISS,PORCINE,JEJUNUM,6FT</t>
  </si>
  <si>
    <t>TISS,PORCINE,JEJUNUM (2FT)</t>
  </si>
  <si>
    <t>TISS,PORCINE,KIDNEY BLOCK</t>
  </si>
  <si>
    <t>TISS,PORCINE,LIVER WITH GALLBLADDER</t>
  </si>
  <si>
    <t>TISS,PORCINE,OMENTUM</t>
  </si>
  <si>
    <t>TISS,PORCINE,PANCREAS</t>
  </si>
  <si>
    <t>TISS,PORCINE,FEM,PELVIC BLOCK,INTACT,SM</t>
  </si>
  <si>
    <t>TISS,PORCINE,SPLEEN</t>
  </si>
  <si>
    <t>TISS,PORCINE,THORACIC BLOCK</t>
  </si>
  <si>
    <t>TISS,PORCINE,URETER</t>
  </si>
  <si>
    <t>TISS,PORCINE,VENA CAVA</t>
  </si>
  <si>
    <t>TISS,PORCINE,STOMACH</t>
  </si>
  <si>
    <t>TISS,PORCINE,DIAPHRAGM</t>
  </si>
  <si>
    <t>MALE PELVIC BLOCK</t>
  </si>
  <si>
    <t>Labor (Mins)</t>
  </si>
  <si>
    <t>Freezer Volume</t>
  </si>
  <si>
    <t>Freezer Utilization</t>
  </si>
  <si>
    <t>Labor utilization</t>
  </si>
  <si>
    <t>Martins Capacity Data</t>
  </si>
  <si>
    <t>Freezers</t>
  </si>
  <si>
    <t>N/A</t>
  </si>
  <si>
    <t>Trips</t>
  </si>
  <si>
    <t>Pigs</t>
  </si>
  <si>
    <t>Actual capacity (max recorded)</t>
  </si>
  <si>
    <t>Intuitive Load</t>
  </si>
  <si>
    <t>Relationship</t>
  </si>
  <si>
    <t>Relationship_Strength</t>
  </si>
  <si>
    <t>Yes</t>
  </si>
  <si>
    <t>Responsiveness</t>
  </si>
  <si>
    <t>Backup_Qualified</t>
  </si>
  <si>
    <t>Business_Years</t>
  </si>
  <si>
    <t>Volume_Significance</t>
  </si>
  <si>
    <t>Intuitive Demand/ Total Demand</t>
  </si>
  <si>
    <t>Relationship_Notes</t>
  </si>
  <si>
    <t>Financial</t>
  </si>
  <si>
    <t xml:space="preserve">Price_Sensitivity </t>
  </si>
  <si>
    <t>Business_Continuity</t>
  </si>
  <si>
    <t>Annual_Spend</t>
  </si>
  <si>
    <t>Part_Price</t>
  </si>
  <si>
    <t>Financial_Notes</t>
  </si>
  <si>
    <t>Other:</t>
  </si>
  <si>
    <t>Geopolitical</t>
  </si>
  <si>
    <t>Country</t>
  </si>
  <si>
    <t>Region</t>
  </si>
  <si>
    <t>Geographical_Risk</t>
  </si>
  <si>
    <t>Geopolitical_Risk</t>
  </si>
  <si>
    <t>Disruption_Risk</t>
  </si>
  <si>
    <t>Cold_Chain Capable</t>
  </si>
  <si>
    <t>TTR_weeks</t>
  </si>
  <si>
    <t>TTS_weeks</t>
  </si>
  <si>
    <t>Data_access_level</t>
  </si>
  <si>
    <t>Yes_No_NA</t>
  </si>
  <si>
    <t>Yes_No_Unknown</t>
  </si>
  <si>
    <t>No</t>
  </si>
  <si>
    <t>Unknown</t>
  </si>
  <si>
    <t>FSIS_Inspection</t>
  </si>
  <si>
    <t>Source_Dependency</t>
  </si>
  <si>
    <t>FDA FSIS Inspected</t>
  </si>
  <si>
    <t>Accredited</t>
  </si>
  <si>
    <t>Sole</t>
  </si>
  <si>
    <t>State Inspected Only</t>
  </si>
  <si>
    <t>Advanced</t>
  </si>
  <si>
    <t>Single</t>
  </si>
  <si>
    <t>Basic</t>
  </si>
  <si>
    <t>Dual</t>
  </si>
  <si>
    <t>None</t>
  </si>
  <si>
    <t>Multi</t>
  </si>
  <si>
    <t>Switching_Cost</t>
  </si>
  <si>
    <t>High</t>
  </si>
  <si>
    <t>Medium</t>
  </si>
  <si>
    <t>Low</t>
  </si>
  <si>
    <t>Data_Access_Level</t>
  </si>
  <si>
    <t>Drawings</t>
  </si>
  <si>
    <t>Full IP</t>
  </si>
  <si>
    <t>Improving</t>
  </si>
  <si>
    <t>Stable</t>
  </si>
  <si>
    <t>Declining</t>
  </si>
  <si>
    <t>(Sum all pork equivalent parts from below)</t>
  </si>
  <si>
    <t>Total weeks to recovery</t>
  </si>
  <si>
    <t>Total weeks of safety stock</t>
  </si>
  <si>
    <t>Distuption Risk</t>
  </si>
  <si>
    <t>Due to Geopolitical or Geographic</t>
  </si>
  <si>
    <t>Cybersecurity</t>
  </si>
  <si>
    <t>Rent_Agreement</t>
  </si>
  <si>
    <t>Current</t>
  </si>
  <si>
    <t>Expired</t>
  </si>
  <si>
    <t>Waived</t>
  </si>
  <si>
    <t>&lt;50%</t>
  </si>
  <si>
    <t>USA</t>
  </si>
  <si>
    <t>Inventory insurance for change of supplier</t>
  </si>
  <si>
    <t>Lead time to find another supplier</t>
  </si>
  <si>
    <t>Kill Throughput</t>
  </si>
  <si>
    <t>Freezer Cap</t>
  </si>
  <si>
    <t>FreezeThaw Yield</t>
  </si>
  <si>
    <t>SH Gross Thru</t>
  </si>
  <si>
    <t>Ops Ready Thru</t>
  </si>
  <si>
    <t>Touchstone 3d (very small)</t>
  </si>
  <si>
    <t>Cooler</t>
  </si>
  <si>
    <t>MTB Supply</t>
  </si>
  <si>
    <t>Q1'26 BP</t>
  </si>
  <si>
    <t>Martins: Almost at capacity, could move some bariatrics to Customs</t>
  </si>
  <si>
    <t>Martins: At capacity, would need one more trip a week. Customs: Would need one more trip if we moved bariatrics to Customs</t>
  </si>
  <si>
    <t>TBD</t>
  </si>
  <si>
    <t>Q2'26 BP</t>
  </si>
  <si>
    <t xml:space="preserve">Martin: Either move Bariatrics to Customs or add 1 person </t>
  </si>
  <si>
    <t>Martin: 1 more trip. Custom: 1 more cooler or trip</t>
  </si>
  <si>
    <t>Q3'26 BP</t>
  </si>
  <si>
    <t>Nahunta: Could potentially move 1 person to help at martins, demand goes down through year</t>
  </si>
  <si>
    <t>Q4'26 BP</t>
  </si>
  <si>
    <t>Weeks</t>
  </si>
  <si>
    <t>Full days without holidays*</t>
  </si>
  <si>
    <t>Possible</t>
  </si>
  <si>
    <t>Wednesday</t>
  </si>
  <si>
    <t>1 to Nahunta or Martins</t>
  </si>
  <si>
    <t>Total:</t>
  </si>
  <si>
    <t>Fridays</t>
  </si>
  <si>
    <t>Pelvics</t>
  </si>
  <si>
    <t>Per shelf</t>
  </si>
  <si>
    <t>Manning:</t>
  </si>
  <si>
    <t xml:space="preserve">Nahunta  </t>
  </si>
  <si>
    <t>Custom Quality</t>
  </si>
  <si>
    <t>Martin's</t>
  </si>
  <si>
    <t>Shelf</t>
  </si>
  <si>
    <t>M</t>
  </si>
  <si>
    <t>T</t>
  </si>
  <si>
    <t>W</t>
  </si>
  <si>
    <t>Th</t>
  </si>
  <si>
    <t>F</t>
  </si>
  <si>
    <t>part no.</t>
  </si>
  <si>
    <t>Tissue type</t>
  </si>
  <si>
    <t>Weekly Goal</t>
  </si>
  <si>
    <t>Total Quantity</t>
  </si>
  <si>
    <t>Nahunta %</t>
  </si>
  <si>
    <t>Nahunta</t>
  </si>
  <si>
    <t>Daily</t>
  </si>
  <si>
    <t># of Pigs Need per Day</t>
  </si>
  <si>
    <t>CQP%</t>
  </si>
  <si>
    <t>CQP</t>
  </si>
  <si>
    <t>Martin's %</t>
  </si>
  <si>
    <t>Days:</t>
  </si>
  <si>
    <t>#Coolers</t>
  </si>
  <si>
    <t>Cap</t>
  </si>
  <si>
    <t>Total</t>
  </si>
  <si>
    <t>Custom</t>
  </si>
  <si>
    <t>Martin</t>
  </si>
  <si>
    <t>Freezer:</t>
  </si>
  <si>
    <t>TISS,PORCINE,THORACIC BLOCK, LARGE</t>
  </si>
  <si>
    <t>Biweekly DEMAND</t>
  </si>
  <si>
    <t>*Cube: Cooler Cap is measured in Pelvic Pieces</t>
  </si>
  <si>
    <t>Demand/Allocation</t>
  </si>
  <si>
    <t>Last Year</t>
  </si>
  <si>
    <t>Estimated</t>
  </si>
  <si>
    <t>Labor STD</t>
  </si>
  <si>
    <t>Total Mhrs</t>
  </si>
  <si>
    <t>Total Cube*</t>
  </si>
  <si>
    <t>Talked to Tony on this*</t>
  </si>
  <si>
    <t>Transfer would go to Nahunta, not Customs, Customs is constrained at 30,40 pigs a day.</t>
  </si>
  <si>
    <t>Total Pigs:</t>
  </si>
  <si>
    <t>Totals Biweekly:</t>
  </si>
  <si>
    <t>Days worked/week</t>
  </si>
  <si>
    <t>StdError95%</t>
  </si>
  <si>
    <t>By day:</t>
  </si>
  <si>
    <t>work on this deviation</t>
  </si>
  <si>
    <t>Daily Available Hours</t>
  </si>
  <si>
    <t>Variables, else formula</t>
  </si>
  <si>
    <t>Incluidying d&amp;d Uptime %</t>
  </si>
  <si>
    <t>Quality Yield %</t>
  </si>
  <si>
    <t>Headcount</t>
  </si>
  <si>
    <t>Breaks&amp;Lunch(hrs)</t>
  </si>
  <si>
    <r>
      <t>Labor Utilization</t>
    </r>
    <r>
      <rPr>
        <sz val="8"/>
        <color theme="1"/>
        <rFont val="Aptos Narrow"/>
        <family val="2"/>
        <scheme val="minor"/>
      </rPr>
      <t xml:space="preserve"> </t>
    </r>
    <r>
      <rPr>
        <sz val="10"/>
        <color theme="1"/>
        <rFont val="Aptos Narrow"/>
        <family val="2"/>
        <scheme val="minor"/>
      </rPr>
      <t>(based on std)</t>
    </r>
  </si>
  <si>
    <t>Total Available:</t>
  </si>
  <si>
    <t>Lower Limit</t>
  </si>
  <si>
    <t>Upper Limit</t>
  </si>
  <si>
    <t>Labor Cap:</t>
  </si>
  <si>
    <t>with 95% Co</t>
  </si>
  <si>
    <t>Cooler Cap (Pelvic Pieces)</t>
  </si>
  <si>
    <t>Weekly Fill Of Coolers in %</t>
  </si>
  <si>
    <t>Trips:</t>
  </si>
  <si>
    <t>Assuming the truck has the cap of 3 coolers (240 pelvic pieces)</t>
  </si>
  <si>
    <t>Cube per trip</t>
  </si>
  <si>
    <t>Current trips:</t>
  </si>
  <si>
    <t>trips week</t>
  </si>
  <si>
    <t>Out of cap?</t>
  </si>
  <si>
    <t>Pigs available</t>
  </si>
  <si>
    <t>Next iteration</t>
  </si>
  <si>
    <t>MTB: Master Tissue Block</t>
  </si>
  <si>
    <t>MTB Inspection (Martins)</t>
  </si>
  <si>
    <t>Max Day:</t>
  </si>
  <si>
    <t>Location / Station</t>
  </si>
  <si>
    <t>Receiving table</t>
  </si>
  <si>
    <t>Avg+1dev</t>
  </si>
  <si>
    <t># Associates</t>
  </si>
  <si>
    <t>Throughput (Yielded) MTB/Min</t>
  </si>
  <si>
    <t>Ops Stoppages Uptime</t>
  </si>
  <si>
    <t>Hours / day</t>
  </si>
  <si>
    <t>weekly Max attained:</t>
  </si>
  <si>
    <t xml:space="preserve">Total </t>
  </si>
  <si>
    <t>Day</t>
  </si>
  <si>
    <t>Average weekly:</t>
  </si>
  <si>
    <t>Yellow Totes</t>
  </si>
  <si>
    <t>Back and forth WIP</t>
  </si>
  <si>
    <t>Assumption is it doesn't disrupt throughput</t>
  </si>
  <si>
    <t>Steps per piece:</t>
  </si>
  <si>
    <t>25 - 50%</t>
  </si>
  <si>
    <t>Harvest</t>
  </si>
  <si>
    <t>35 -60%</t>
  </si>
  <si>
    <t>Wash, Clean, Inspect</t>
  </si>
  <si>
    <t>Package, Label and store</t>
  </si>
  <si>
    <t>Intuitive Harvesting</t>
  </si>
  <si>
    <t>Potentially</t>
  </si>
  <si>
    <t>Working tables / Drain:</t>
  </si>
  <si>
    <t># Techs</t>
  </si>
  <si>
    <t>Obs</t>
  </si>
  <si>
    <t>Throughput (per piece)/min</t>
  </si>
  <si>
    <t xml:space="preserve">Minutes </t>
  </si>
  <si>
    <t>VolumeX*/ measured in full size bags</t>
  </si>
  <si>
    <t>*1 Pelvic, Fem Block intact 518</t>
  </si>
  <si>
    <t>It's part of an overall process: Such as pelvic harvesting</t>
  </si>
  <si>
    <t>Varies a lot by experience</t>
  </si>
  <si>
    <t>TISS,PORCINE,JEJUNUM,W/LYMPH NODES (6FT)</t>
  </si>
  <si>
    <t>TISS,PORCINE,JEJUNUM,W/LYMPH NODES (2FT)</t>
  </si>
  <si>
    <t>TISSUE, PORCINE, PANCREAS</t>
  </si>
  <si>
    <t>TISSUE, PORCINE, SPLEEN</t>
  </si>
  <si>
    <t>Also part of an overall process: MTB</t>
  </si>
  <si>
    <t>TISSUE, PORCINE, VENA CAVA</t>
  </si>
  <si>
    <t>Male Pelvic</t>
  </si>
  <si>
    <t>Female Pelvic</t>
  </si>
  <si>
    <t>**Estimates, not all measured</t>
  </si>
  <si>
    <t>*its not just volume what's scored, but also whether or not it can go on top, lower value if it can be stacked and has low volume like aortas</t>
  </si>
  <si>
    <t>Martins</t>
  </si>
  <si>
    <t>Coolers</t>
  </si>
  <si>
    <t>Cooler Capacity</t>
  </si>
  <si>
    <t>Per cooler</t>
  </si>
  <si>
    <t>Shelves/Levels</t>
  </si>
  <si>
    <t>Units per shelve</t>
  </si>
  <si>
    <t>+5 would be pushing quality</t>
  </si>
  <si>
    <t>Cooler Cap:</t>
  </si>
  <si>
    <t>2 trips week</t>
  </si>
  <si>
    <t>per shelf more</t>
  </si>
  <si>
    <t>Nahunta:</t>
  </si>
  <si>
    <t>1 freezer</t>
  </si>
  <si>
    <t>IF(VLOOKUP(C10,'[Tissue Forecasting Tool.xlsx]tissue'!$B$6:$V$44,7,FALSE)&gt;0,VLOOKUP(C10,'[Tissue Forecasting Tool.xlsx]tissue'!$B$6:$V$44,7,FALSE),"")</t>
  </si>
  <si>
    <t>Dv Tech</t>
  </si>
  <si>
    <t>Cardiac - MVr</t>
  </si>
  <si>
    <t>Cardiac - CABG</t>
  </si>
  <si>
    <t>Cardiac - Mammary Artery</t>
  </si>
  <si>
    <t>BFX</t>
  </si>
  <si>
    <t>BFS</t>
  </si>
  <si>
    <t>CAR</t>
  </si>
  <si>
    <t>COL</t>
  </si>
  <si>
    <t>ESO</t>
  </si>
  <si>
    <t>GBT</t>
  </si>
  <si>
    <t>GYN</t>
  </si>
  <si>
    <t>IHL</t>
  </si>
  <si>
    <t>IHR</t>
  </si>
  <si>
    <t>KBT</t>
  </si>
  <si>
    <t>NEP</t>
  </si>
  <si>
    <t>PBT</t>
  </si>
  <si>
    <t>PRO</t>
  </si>
  <si>
    <t>SKL</t>
  </si>
  <si>
    <t>SMB</t>
  </si>
  <si>
    <t>THS</t>
  </si>
  <si>
    <t>THT</t>
  </si>
  <si>
    <t>VHX</t>
  </si>
  <si>
    <t>VHS</t>
  </si>
  <si>
    <t>MVr</t>
  </si>
  <si>
    <t>CABG</t>
  </si>
  <si>
    <t>Mamm</t>
  </si>
  <si>
    <t/>
  </si>
  <si>
    <t>TISS,PORCINE,BELLY,LARGE</t>
  </si>
  <si>
    <t>TISS,PORCINE,LEAF FAT</t>
  </si>
  <si>
    <t>S/A,TISS,BELLY,LARGE,PLANED</t>
  </si>
  <si>
    <t>S/A,TISS,BELLY,PLANED,3/4IN</t>
  </si>
  <si>
    <t>S/A,TISS,BELLY,LARGE,MUSCLE SHELF</t>
  </si>
  <si>
    <t>S/A,TISS,LEAF FAT MEMBRANE</t>
  </si>
  <si>
    <t>S/A,TISS,LEAF FAT MEMBRANE,DYED</t>
  </si>
  <si>
    <t>S/A,TISS,BELLY,PLANED,SKINLESS,1/2IN</t>
  </si>
  <si>
    <t>S/A,TISS,LEAF FAT FAT,DYED</t>
  </si>
  <si>
    <t>S/A,TISS,SKIN</t>
  </si>
  <si>
    <t>S/A. TISS, LEAF FAT, INTACT, DYED</t>
  </si>
  <si>
    <t>S/A. TISS, LEAF FAT, NON-INTACT, DYED</t>
  </si>
  <si>
    <t>BFX Bariatric Foregut Complex</t>
  </si>
  <si>
    <t>Bariatric Foregut Complex Model</t>
  </si>
  <si>
    <t>COL Colorectal</t>
  </si>
  <si>
    <t>Colorectal Model</t>
  </si>
  <si>
    <t>ESO Esophagectomy</t>
  </si>
  <si>
    <t>Esophagectomy Model</t>
  </si>
  <si>
    <t>GBT Gallbladder</t>
  </si>
  <si>
    <t>Gallbladder Model</t>
  </si>
  <si>
    <t>GYN GYN</t>
  </si>
  <si>
    <t>GYN Standard Model</t>
  </si>
  <si>
    <t>IHL Inguinal Hernia Left</t>
  </si>
  <si>
    <t>INGUINAL HERNIA LEFT</t>
  </si>
  <si>
    <t>IHR Inguinal Hernia Right</t>
  </si>
  <si>
    <t>INGUINAL HERNIA RIGHT</t>
  </si>
  <si>
    <t>KBT Kidney Model</t>
  </si>
  <si>
    <t>Kidney Model</t>
  </si>
  <si>
    <t>NEP Nephrectomy</t>
  </si>
  <si>
    <t>Nephrectomy Model</t>
  </si>
  <si>
    <t>PBT Pelvic Basic Training/DvTech</t>
  </si>
  <si>
    <t>Pelvic Model</t>
  </si>
  <si>
    <t>PRO Prostate</t>
  </si>
  <si>
    <t>Prostate Model</t>
  </si>
  <si>
    <t>SMB Small Bowel</t>
  </si>
  <si>
    <t>Small Bowel Model</t>
  </si>
  <si>
    <t>THS Thoracic Standard</t>
  </si>
  <si>
    <t>Thoracic Standard Model</t>
  </si>
  <si>
    <t>THT Thoracic Thymectomy</t>
  </si>
  <si>
    <t>Thoracic Thymectomy Model</t>
  </si>
  <si>
    <t>VHX Ventral Hernia Complex</t>
  </si>
  <si>
    <t>Ventral Hernia Complex Model</t>
  </si>
  <si>
    <t>VHS Ventral Hernia Standard</t>
  </si>
  <si>
    <t>Ventral Hernia Standard Model</t>
  </si>
  <si>
    <t>Bariartric Standard Model</t>
  </si>
  <si>
    <t>ION</t>
  </si>
  <si>
    <t>Bariatric Standard Model</t>
  </si>
  <si>
    <t xml:space="preserve">Global </t>
  </si>
  <si>
    <t>PN</t>
  </si>
  <si>
    <t>APHIS</t>
  </si>
  <si>
    <t>Model</t>
  </si>
  <si>
    <t>Q2'25 BP</t>
  </si>
  <si>
    <t>Q3'25 BP</t>
  </si>
  <si>
    <t>Q4'25 BP</t>
  </si>
  <si>
    <t>YES</t>
  </si>
  <si>
    <t>Dv tech</t>
  </si>
  <si>
    <t>666046-01</t>
  </si>
  <si>
    <t>HC</t>
  </si>
  <si>
    <t>Q_Test</t>
  </si>
  <si>
    <t>Quarter:</t>
  </si>
  <si>
    <t>Total Needed:</t>
  </si>
  <si>
    <t>Missing</t>
  </si>
  <si>
    <t>=SUMPRODUCT(</t>
  </si>
  <si>
    <t xml:space="preserve">  (INDIRECT("'["&amp;$Z$13&amp;"]"&amp;Z$18&amp;"'!$A$1:$AB$1")=Z$19)*</t>
  </si>
  <si>
    <t xml:space="preserve">  (INDIRECT("'["&amp;$Z$13&amp;"]"&amp;Z$18&amp;"'!$A$2:$AB$2")=$H$18)*</t>
  </si>
  <si>
    <t xml:space="preserve">  (INDIRECT("'["&amp;$Z$13&amp;"]"&amp;Z$18&amp;"'!$A$3:$AB$3")=Z$20)*</t>
  </si>
  <si>
    <t xml:space="preserve">  (INDIRECT("'["&amp;$Z$13&amp;"]"&amp;Z$18&amp;"'!$A$4:$A$24")=$F21),</t>
  </si>
  <si>
    <t>week 4/21</t>
  </si>
  <si>
    <t xml:space="preserve">  INDIRECT("'["&amp;$Z$13&amp;"]"&amp;Z$18&amp;"'!$A$4:$AB$24")</t>
  </si>
  <si>
    <t>)</t>
  </si>
  <si>
    <t>Q1</t>
  </si>
  <si>
    <t>Q2</t>
  </si>
  <si>
    <t>Q3</t>
  </si>
  <si>
    <t>INDIRECT("'["&amp;$K$2&amp;"]"&amp;$K$7&amp;"'!</t>
  </si>
  <si>
    <t>Q4</t>
  </si>
  <si>
    <t>INDIRECT("'[Weekly Goals Sheet 2025-1112.xlsx]" &amp; JD$9 &amp; "'!A1:L21")</t>
  </si>
  <si>
    <t>Break hrs:</t>
  </si>
  <si>
    <t>Available</t>
  </si>
  <si>
    <t>Weekly Goals Sheet 2025-1112.xlsx</t>
  </si>
  <si>
    <t>uptime</t>
  </si>
  <si>
    <t>Qual yield</t>
  </si>
  <si>
    <t>Breaks</t>
  </si>
  <si>
    <t>EFF hours</t>
  </si>
  <si>
    <t>OEE</t>
  </si>
  <si>
    <t>For Graph</t>
  </si>
  <si>
    <t>Jordan</t>
  </si>
  <si>
    <t>From</t>
  </si>
  <si>
    <t>To</t>
  </si>
  <si>
    <t>qtr</t>
  </si>
  <si>
    <t>Week:</t>
  </si>
  <si>
    <t>WK</t>
  </si>
  <si>
    <t>Tech:</t>
  </si>
  <si>
    <t>wk</t>
  </si>
  <si>
    <t>12_30_2024</t>
  </si>
  <si>
    <t>Averages</t>
  </si>
  <si>
    <t>Devs</t>
  </si>
  <si>
    <t>Maxs</t>
  </si>
  <si>
    <t>Labor (Manhours)</t>
  </si>
  <si>
    <t>Cube</t>
  </si>
  <si>
    <t>SH</t>
  </si>
  <si>
    <t>Total Pigs Received</t>
  </si>
  <si>
    <t>Per part/min</t>
  </si>
  <si>
    <t>Space/piece</t>
  </si>
  <si>
    <t>1 day capacity used</t>
  </si>
  <si>
    <t>Aorta</t>
  </si>
  <si>
    <t>Bariatric</t>
  </si>
  <si>
    <t>Liver</t>
  </si>
  <si>
    <t>Pelvic Block Non-Intact</t>
  </si>
  <si>
    <t>Full Body</t>
  </si>
  <si>
    <t>Jejunum 6'</t>
  </si>
  <si>
    <t>Jejunum</t>
  </si>
  <si>
    <t>Kidney</t>
  </si>
  <si>
    <t>Liver w/GB</t>
  </si>
  <si>
    <t>Labor X to Y</t>
  </si>
  <si>
    <t>Omentum</t>
  </si>
  <si>
    <t>Pancreas</t>
  </si>
  <si>
    <t>Pelvic Block SM Intact</t>
  </si>
  <si>
    <t>Spleen</t>
  </si>
  <si>
    <t>Annual Labor</t>
  </si>
  <si>
    <t>Hearts</t>
  </si>
  <si>
    <t>Ureters</t>
  </si>
  <si>
    <t>Labor Eff:</t>
  </si>
  <si>
    <t>Vena Cava</t>
  </si>
  <si>
    <t>ABOVE (hrs)</t>
  </si>
  <si>
    <t>Stomach</t>
  </si>
  <si>
    <t>Diaphragms</t>
  </si>
  <si>
    <t>95%Co</t>
  </si>
  <si>
    <t>Standard Error:</t>
  </si>
  <si>
    <t>Buckets</t>
  </si>
  <si>
    <t>Sdev</t>
  </si>
  <si>
    <t>*Sdev of continuous operations</t>
  </si>
  <si>
    <t>** Variation of 4 hours straight</t>
  </si>
  <si>
    <t>SUMPRODUCT(
  (INDIRECT("'["&amp;$Z$13&amp;"]"&amp;Z$18&amp;"'!$A$1:$AB$1")=Z$19)*
  (INDIRECT("'["&amp;$Z$13&amp;"]"&amp;Z$18&amp;"'!$A$3:$AB$3")=Z$20)*
  (INDIRECT("'["&amp;$Z$13&amp;"]"&amp;Z$18&amp;"'!$A$4:$A$24")=$F79),
  INDIRECT("'["&amp;$Z$13&amp;"]"&amp;Z$18&amp;"'!$A$4:$AB$24")
)</t>
  </si>
  <si>
    <t>Wilfredo</t>
  </si>
  <si>
    <t>All</t>
  </si>
  <si>
    <t>Average by Day by SH</t>
  </si>
  <si>
    <t>Averages per day</t>
  </si>
  <si>
    <t>Dev by day</t>
  </si>
  <si>
    <t>Maxs per day</t>
  </si>
  <si>
    <t>Total Space Used</t>
  </si>
  <si>
    <t>Total freezer fill by SH</t>
  </si>
  <si>
    <t>wks</t>
  </si>
  <si>
    <t>1st QTR</t>
  </si>
  <si>
    <t>2nd QTR</t>
  </si>
  <si>
    <t>QTR</t>
  </si>
  <si>
    <t>3rd QTR</t>
  </si>
  <si>
    <t>4th QTR</t>
  </si>
  <si>
    <t>01_06_25</t>
  </si>
  <si>
    <t>01_13_25</t>
  </si>
  <si>
    <t>1_20_25</t>
  </si>
  <si>
    <t>1_27_25</t>
  </si>
  <si>
    <t>2_3_25</t>
  </si>
  <si>
    <t>2_10_25</t>
  </si>
  <si>
    <t>Nahunta error (95%)</t>
  </si>
  <si>
    <t>2_17_25</t>
  </si>
  <si>
    <t>Martins error (95%)</t>
  </si>
  <si>
    <t>2_24_25</t>
  </si>
  <si>
    <t>3_03_25</t>
  </si>
  <si>
    <t>3_10_25</t>
  </si>
  <si>
    <t>3_17_25</t>
  </si>
  <si>
    <t>3_24_25</t>
  </si>
  <si>
    <t>03_31_25</t>
  </si>
  <si>
    <t>4_07_25</t>
  </si>
  <si>
    <t>4_14_25</t>
  </si>
  <si>
    <t>4_21_25</t>
  </si>
  <si>
    <t>4_28_25</t>
  </si>
  <si>
    <t>5_5_25</t>
  </si>
  <si>
    <t>5_12_25</t>
  </si>
  <si>
    <t>5_19_25</t>
  </si>
  <si>
    <t>5_26_25</t>
  </si>
  <si>
    <t>6_2_25</t>
  </si>
  <si>
    <t>6_09_25</t>
  </si>
  <si>
    <t>6_16_25</t>
  </si>
  <si>
    <t>6_23_25</t>
  </si>
  <si>
    <t>6_30_25</t>
  </si>
  <si>
    <t>7_07_25</t>
  </si>
  <si>
    <t>7_14_25</t>
  </si>
  <si>
    <t>7_21_25</t>
  </si>
  <si>
    <t>7_28_25</t>
  </si>
  <si>
    <t>8_04_25</t>
  </si>
  <si>
    <t>8_11_25</t>
  </si>
  <si>
    <t>8_18_25</t>
  </si>
  <si>
    <t>8_25_25</t>
  </si>
  <si>
    <t>9_01_25</t>
  </si>
  <si>
    <t>9_08_25</t>
  </si>
  <si>
    <t>9_15_25</t>
  </si>
  <si>
    <t>9_22_25</t>
  </si>
  <si>
    <t>9_29_25</t>
  </si>
  <si>
    <t>10_06_25</t>
  </si>
  <si>
    <t>10_13_25</t>
  </si>
  <si>
    <t>10_20_25</t>
  </si>
  <si>
    <t>10_27_25</t>
  </si>
  <si>
    <t>11_03_25</t>
  </si>
  <si>
    <t>11_10_25</t>
  </si>
  <si>
    <t>11_17_25</t>
  </si>
  <si>
    <t>By day Pigs:</t>
  </si>
  <si>
    <t>SUMIFS(
   INDIRECT("'[Weekly Goals Sheet 2025-1112.xlsx]" &amp; I$206 &amp; "'!4:4"),
   INDIRECT("'[Weekly Goals Sheet 2025-1112.xlsx]" &amp; I$206 &amp; "'!3:3"), $E207,
   INDIRECT("'[Weekly Goals Sheet 2025-1112.xlsx]" &amp; I$206 &amp; "'!1:1"), $D207
)</t>
  </si>
  <si>
    <t>[Weekly Goals Sheet 2025-1112.xlsx]9_29_25'!$I$21</t>
  </si>
  <si>
    <t>SUMIFS(
   INDIRECT("'[Weekly Goals Sheet 2025-1112.xlsx]" &amp; G$35 &amp; "'!4:4"),
   INDIRECT("'[Weekly Goals Sheet 2025-1112.xlsx]" &amp; G$35 &amp; "'!3:3"), $E36,
   INDIRECT("'[Weekly Goals Sheet 2025-1112.xlsx]" &amp; G$35 &amp; "'!1:1"), $D36
)</t>
  </si>
  <si>
    <t>Average&gt;9</t>
  </si>
  <si>
    <t>Maxif&gt;9</t>
  </si>
  <si>
    <t>Days worked</t>
  </si>
  <si>
    <t>Weekly</t>
  </si>
  <si>
    <t>Quarter</t>
  </si>
  <si>
    <t>Allocation</t>
  </si>
  <si>
    <t>Pigs Consumed</t>
  </si>
  <si>
    <t>Labor Consumed</t>
  </si>
  <si>
    <t>Cube/Week consumed</t>
  </si>
  <si>
    <t>Manning</t>
  </si>
  <si>
    <t>Pigs/week</t>
  </si>
  <si>
    <t>Fixed Labor:</t>
  </si>
  <si>
    <t>Freezer cube t</t>
  </si>
  <si>
    <t>Code</t>
  </si>
  <si>
    <t>WkPigs</t>
  </si>
  <si>
    <t>WkLabor</t>
  </si>
  <si>
    <t>WkCube</t>
  </si>
  <si>
    <t>Ordered and sorted by Weekly</t>
  </si>
  <si>
    <t>SH Yield</t>
  </si>
  <si>
    <t>Harvesting Yield</t>
  </si>
  <si>
    <t>Planned Labor</t>
  </si>
  <si>
    <t>Labor Utilization</t>
  </si>
  <si>
    <t xml:space="preserve">Labor Cap </t>
  </si>
  <si>
    <t>Labor cap</t>
  </si>
  <si>
    <t>Labor Availability</t>
  </si>
  <si>
    <t>Pigs Cap</t>
  </si>
  <si>
    <t>Freezer Cube</t>
  </si>
  <si>
    <t>Freeze Thaw Yield</t>
  </si>
  <si>
    <t>Quality Yield Freeze/Thaw</t>
  </si>
  <si>
    <t>Weekly Harvest Net</t>
  </si>
  <si>
    <t>Cost of Change</t>
  </si>
  <si>
    <t>Sh Yield 2</t>
  </si>
  <si>
    <t>SH Yield 2</t>
  </si>
  <si>
    <t>Quality Yield</t>
  </si>
  <si>
    <t>HeadRoom Pigs</t>
  </si>
  <si>
    <t>Headroom Freezer</t>
  </si>
  <si>
    <t>HeadRoom Labor</t>
  </si>
  <si>
    <t>Minus 1: Travel, start time</t>
  </si>
  <si>
    <t>Productivity</t>
  </si>
  <si>
    <t>Uptime</t>
  </si>
  <si>
    <t>*Each part/tissue should have its own yield</t>
  </si>
  <si>
    <t>*Figure out yields by parts, each part will have their own SPEC yield</t>
  </si>
  <si>
    <t>Seasonality*</t>
  </si>
  <si>
    <t>Tier</t>
  </si>
  <si>
    <t>Martins_Yield</t>
  </si>
  <si>
    <t>Nahunta_Yield</t>
  </si>
  <si>
    <t>Customs_Yield</t>
  </si>
  <si>
    <t>Parks_Yield</t>
  </si>
  <si>
    <t>Spec Yields</t>
  </si>
  <si>
    <t>by code</t>
  </si>
  <si>
    <t>Tissues</t>
  </si>
  <si>
    <t>Q BP Tissues</t>
  </si>
  <si>
    <t>Already yielded by type</t>
  </si>
  <si>
    <t>Gross</t>
  </si>
  <si>
    <t>Yielded</t>
  </si>
  <si>
    <t>*Prone to changing over the year due to seasonality</t>
  </si>
  <si>
    <t>Because of labor Gap at Martins</t>
  </si>
  <si>
    <t>PLATE,THERMOFORMED,KYDEX,UNIVERSAL</t>
  </si>
  <si>
    <t>Xometry</t>
  </si>
  <si>
    <t>SNP, inc</t>
  </si>
  <si>
    <t>8 weeks</t>
  </si>
  <si>
    <t>Certifications</t>
  </si>
  <si>
    <t>Replacement Time</t>
  </si>
  <si>
    <t>Scoring after approved by Arsh</t>
  </si>
  <si>
    <t>Brentagg</t>
  </si>
  <si>
    <t>Midland Plastics</t>
  </si>
  <si>
    <t>Price optimization</t>
  </si>
  <si>
    <t>Ready available material to not miss production</t>
  </si>
  <si>
    <t>Ordered not harvested</t>
  </si>
  <si>
    <t>1)</t>
  </si>
  <si>
    <t>Check Rules</t>
  </si>
  <si>
    <t xml:space="preserve">2)     </t>
  </si>
  <si>
    <t>Check Volume</t>
  </si>
  <si>
    <t>3)</t>
  </si>
  <si>
    <t>Check labor allocations and schedules</t>
  </si>
  <si>
    <t>Discuss Capacity and constraints</t>
  </si>
  <si>
    <t xml:space="preserve"> Explain harvesting yields by SH and its importance</t>
  </si>
  <si>
    <t>4)</t>
  </si>
  <si>
    <t>5)</t>
  </si>
  <si>
    <t>Meeting 4/ 17/ 26</t>
  </si>
  <si>
    <t>Non productive</t>
  </si>
  <si>
    <t>10 seconds per bad part</t>
  </si>
  <si>
    <t>Bad part Time:</t>
  </si>
  <si>
    <t>DvTECH</t>
  </si>
  <si>
    <t>Fictiv</t>
  </si>
  <si>
    <t>Procision</t>
  </si>
  <si>
    <t>Loin</t>
  </si>
  <si>
    <t>Jejunum x 2 not x 3</t>
  </si>
  <si>
    <t>Size%*Gender%</t>
  </si>
  <si>
    <t>Run Tony numbers to see actuals</t>
  </si>
  <si>
    <t>latest runs</t>
  </si>
  <si>
    <t>SH Spec / Process Yield</t>
  </si>
  <si>
    <t>INT Harvesting yield</t>
  </si>
  <si>
    <t>TISS,PORCINE,JEJUNUM,W/LYMPH NODES (3FT)</t>
  </si>
  <si>
    <t>Rectum</t>
  </si>
  <si>
    <t>666037-01</t>
  </si>
  <si>
    <t>666043-01</t>
  </si>
  <si>
    <t>CARDIAC - SUPINE CHEST</t>
  </si>
  <si>
    <t>Dvtech</t>
  </si>
  <si>
    <t>Q1'27 BP</t>
  </si>
  <si>
    <t>Q2'27 BP</t>
  </si>
  <si>
    <t>Q3'27 BP</t>
  </si>
  <si>
    <t>TISS, LOIN</t>
  </si>
  <si>
    <t>TISS, Rectum</t>
  </si>
  <si>
    <t>Q4'27 BP</t>
  </si>
  <si>
    <t>Weeks:</t>
  </si>
  <si>
    <t>Weekly:</t>
  </si>
  <si>
    <t>Quarter Volume:</t>
  </si>
  <si>
    <t>%</t>
  </si>
  <si>
    <t>Volume</t>
  </si>
  <si>
    <t>All%</t>
  </si>
  <si>
    <t>Harvesting Yields</t>
  </si>
  <si>
    <t>TISS,PORCINE,JEJUNUM (3FT)</t>
  </si>
  <si>
    <t>Small MALE PELVIC BLOCK</t>
  </si>
  <si>
    <t>Spec yield</t>
  </si>
  <si>
    <t>Pigs consumed</t>
  </si>
  <si>
    <t>Pelvic block harvesting yield is mayor culprit for labor cap at martins</t>
  </si>
  <si>
    <t xml:space="preserve">We could move more tissues to nahunta since they are underutilized </t>
  </si>
  <si>
    <t>Currently working on picking up bad pelvics from Martins in order to study their harvesting yield as well</t>
  </si>
  <si>
    <t>Current labor constraint at martins, this is due to the amount of rework we have with pelvic blocks</t>
  </si>
  <si>
    <t>Less labor utilization due to demand of parts allocated to Nahunta</t>
  </si>
  <si>
    <t>Parks is currently working on their harvesting yield and rootcausing issues upstream. This should increase the number of available pelvics they have for us.</t>
  </si>
  <si>
    <t>Customs is underutilized, could move tissues here based on new freezer capacity.</t>
  </si>
  <si>
    <t>Summary for the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</si>
</sst>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3" formatCode="_(* #,##0.00_);_(* \(#,##0.00\);_(* &quot;-&quot;??_);_(@_)"/>
    <numFmt numFmtId="164" formatCode="_(* #,##0_);_(* \(#,##0\);_(* &quot;-&quot;??_);_(@_)"/>
  </numFmts>
  <fonts count="45"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rgb="FF0000FF"/>
      <name val="Cambria"/>
      <family val="1"/>
      <charset val="1"/>
    </font>
    <font>
      <b/>
      <sz val="10"/>
      <name val="Arial"/>
      <charset val="1"/>
    </font>
    <font>
      <sz val="10"/>
      <name val="Arial"/>
      <charset val="1"/>
    </font>
    <font>
      <b/>
      <sz val="14"/>
      <color theme="0"/>
      <name val="Aptos Narrow"/>
      <family val="2"/>
      <scheme val="minor"/>
    </font>
    <font>
      <b/>
      <sz val="12"/>
      <color theme="1"/>
      <name val="Aptos Narrow"/>
      <family val="2"/>
      <scheme val="minor"/>
    </font>
    <font>
      <sz val="11"/>
      <color rgb="FF000000"/>
      <name val="Calibri"/>
      <family val="2"/>
    </font>
    <font>
      <sz val="12"/>
      <color rgb="FF000000"/>
      <name val="Calibri"/>
      <family val="2"/>
    </font>
    <font>
      <sz val="12"/>
      <name val="Calibri"/>
      <family val="2"/>
    </font>
    <font>
      <b/>
      <sz val="20"/>
      <color theme="1"/>
      <name val="Aptos Narrow"/>
      <family val="2"/>
      <scheme val="minor"/>
    </font>
    <font>
      <i/>
      <sz val="8"/>
      <color theme="1"/>
      <name val="Aptos Narrow"/>
      <family val="2"/>
      <scheme val="minor"/>
    </font>
    <font>
      <b/>
      <sz val="10"/>
      <name val="Arial"/>
      <family val="2"/>
    </font>
    <font>
      <sz val="10"/>
      <name val="Arial"/>
      <family val="2"/>
    </font>
    <font>
      <sz val="11"/>
      <color rgb="FFC00000"/>
      <name val="Aptos Narrow"/>
      <family val="2"/>
      <scheme val="minor"/>
    </font>
    <font>
      <i/>
      <sz val="9"/>
      <color theme="1"/>
      <name val="Aptos Narrow"/>
      <family val="2"/>
      <scheme val="minor"/>
    </font>
    <font>
      <b/>
      <sz val="11"/>
      <color rgb="FFC00000"/>
      <name val="Aptos Narrow"/>
      <family val="2"/>
      <scheme val="minor"/>
    </font>
    <font>
      <sz val="11"/>
      <color theme="1"/>
      <name val="Aptos Narrow"/>
      <family val="2"/>
      <scheme val="minor"/>
    </font>
    <font>
      <sz val="11"/>
      <color rgb="FFFF0000"/>
      <name val="Aptos Narrow"/>
      <family val="2"/>
      <scheme val="minor"/>
    </font>
    <font>
      <sz val="11"/>
      <color theme="0"/>
      <name val="Aptos Narrow"/>
      <family val="2"/>
      <scheme val="minor"/>
    </font>
    <font>
      <b/>
      <sz val="16"/>
      <color theme="1"/>
      <name val="Aptos Narrow"/>
      <family val="2"/>
      <scheme val="minor"/>
    </font>
    <font>
      <b/>
      <sz val="11"/>
      <color theme="5" tint="-0.249977111117893"/>
      <name val="Aptos Narrow"/>
      <family val="2"/>
      <scheme val="minor"/>
    </font>
    <font>
      <sz val="11"/>
      <color theme="3" tint="0.89999084444715716"/>
      <name val="Aptos Narrow"/>
      <family val="2"/>
      <scheme val="minor"/>
    </font>
    <font>
      <sz val="8"/>
      <color theme="1"/>
      <name val="Aptos Narrow"/>
      <family val="2"/>
      <scheme val="minor"/>
    </font>
    <font>
      <b/>
      <sz val="18"/>
      <color theme="1"/>
      <name val="Aptos Narrow"/>
      <family val="2"/>
      <scheme val="minor"/>
    </font>
    <font>
      <sz val="10"/>
      <color theme="1"/>
      <name val="Aptos Narrow"/>
      <family val="2"/>
      <scheme val="minor"/>
    </font>
    <font>
      <i/>
      <sz val="11"/>
      <color theme="1"/>
      <name val="Aptos Narrow"/>
      <family val="2"/>
      <scheme val="minor"/>
    </font>
    <font>
      <b/>
      <sz val="14"/>
      <color theme="1"/>
      <name val="Aptos Narrow"/>
      <family val="2"/>
      <scheme val="minor"/>
    </font>
    <font>
      <i/>
      <sz val="11"/>
      <color theme="4"/>
      <name val="Aptos Narrow"/>
      <family val="2"/>
      <scheme val="minor"/>
    </font>
    <font>
      <b/>
      <u/>
      <sz val="11"/>
      <color theme="1"/>
      <name val="Aptos Narrow"/>
      <family val="2"/>
      <scheme val="minor"/>
    </font>
    <font>
      <sz val="11"/>
      <color rgb="FFFFC000"/>
      <name val="Aptos Narrow"/>
      <family val="2"/>
      <scheme val="minor"/>
    </font>
    <font>
      <sz val="11"/>
      <color theme="4"/>
      <name val="Aptos Narrow"/>
      <family val="2"/>
      <scheme val="minor"/>
    </font>
    <font>
      <sz val="11"/>
      <color theme="1"/>
      <name val="Segoe UI"/>
      <family val="2"/>
    </font>
    <font>
      <u/>
      <sz val="11"/>
      <color theme="1"/>
      <name val="Aptos Narrow"/>
      <family val="2"/>
      <scheme val="minor"/>
    </font>
    <font>
      <sz val="11"/>
      <color theme="2"/>
      <name val="Aptos Narrow"/>
      <family val="2"/>
      <scheme val="minor"/>
    </font>
    <font>
      <sz val="20"/>
      <color theme="1"/>
      <name val="Aptos Narrow"/>
      <family val="2"/>
      <scheme val="minor"/>
    </font>
    <font>
      <b/>
      <i/>
      <u/>
      <sz val="11"/>
      <color theme="1"/>
      <name val="Aptos Narrow"/>
      <family val="2"/>
      <scheme val="minor"/>
    </font>
    <font>
      <b/>
      <i/>
      <sz val="11"/>
      <color theme="1"/>
      <name val="Aptos Narrow"/>
      <family val="2"/>
      <scheme val="minor"/>
    </font>
    <font>
      <b/>
      <sz val="11"/>
      <color theme="3" tint="0.249977111117893"/>
      <name val="Aptos Narrow"/>
      <family val="2"/>
      <scheme val="minor"/>
    </font>
    <font>
      <b/>
      <sz val="10"/>
      <name val="Cambria"/>
      <charset val="1"/>
    </font>
    <font>
      <sz val="12"/>
      <color rgb="FFC00000"/>
      <name val="Calibri"/>
      <family val="2"/>
    </font>
    <font>
      <sz val="11"/>
      <color theme="3" tint="0.499984740745262"/>
      <name val="Aptos Narrow"/>
      <family val="2"/>
      <scheme val="minor"/>
    </font>
    <font>
      <sz val="11"/>
      <color theme="5"/>
      <name val="Aptos Narrow"/>
      <family val="2"/>
      <scheme val="minor"/>
    </font>
    <font>
      <b/>
      <sz val="11"/>
      <color theme="5"/>
      <name val="Aptos Narrow"/>
      <family val="2"/>
      <scheme val="minor"/>
    </font>
  </fonts>
  <fills count="55">
    <fill>
      <patternFill patternType="none"/>
    </fill>
    <fill>
      <patternFill patternType="gray125"/>
    </fill>
    <fill>
      <patternFill patternType="solid">
        <fgColor rgb="FFCCE5FF"/>
        <bgColor rgb="FFD9E2F3"/>
      </patternFill>
    </fill>
    <fill>
      <patternFill patternType="solid">
        <fgColor rgb="FFD9E2F3"/>
        <bgColor rgb="FFE6E6FA"/>
      </patternFill>
    </fill>
    <fill>
      <patternFill patternType="solid">
        <fgColor rgb="FFFFC000"/>
        <bgColor indexed="64"/>
      </patternFill>
    </fill>
    <fill>
      <patternFill patternType="solid">
        <fgColor rgb="FF0070C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2" tint="-0.89999084444715716"/>
        <bgColor indexed="64"/>
      </patternFill>
    </fill>
    <fill>
      <patternFill patternType="solid">
        <fgColor theme="4"/>
        <bgColor theme="4"/>
      </patternFill>
    </fill>
    <fill>
      <patternFill patternType="solid">
        <fgColor rgb="FFFF0000"/>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2"/>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0" tint="-4.9989318521683403E-2"/>
        <bgColor rgb="FFD9E2F3"/>
      </patternFill>
    </fill>
    <fill>
      <patternFill patternType="solid">
        <fgColor rgb="FFD9E1F2"/>
        <bgColor rgb="FFD9E2F3"/>
      </patternFill>
    </fill>
    <fill>
      <patternFill patternType="solid">
        <fgColor rgb="FFFFFF00"/>
        <bgColor rgb="FFFFC000"/>
      </patternFill>
    </fill>
    <fill>
      <patternFill patternType="solid">
        <fgColor theme="2"/>
        <bgColor theme="4"/>
      </patternFill>
    </fill>
    <fill>
      <patternFill patternType="solid">
        <fgColor theme="1" tint="0.499984740745262"/>
        <bgColor indexed="64"/>
      </patternFill>
    </fill>
    <fill>
      <patternFill patternType="solid">
        <fgColor theme="7" tint="0.39997558519241921"/>
        <bgColor indexed="64"/>
      </patternFill>
    </fill>
    <fill>
      <patternFill patternType="solid">
        <fgColor theme="9"/>
        <bgColor indexed="64"/>
      </patternFill>
    </fill>
    <fill>
      <patternFill patternType="solid">
        <fgColor theme="4"/>
        <bgColor indexed="64"/>
      </patternFill>
    </fill>
  </fills>
  <borders count="7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64"/>
      </left>
      <right style="dashed">
        <color indexed="64"/>
      </right>
      <top/>
      <bottom style="thin">
        <color auto="1"/>
      </bottom>
      <diagonal/>
    </border>
    <border>
      <left style="dashed">
        <color auto="1"/>
      </left>
      <right style="dashed">
        <color auto="1"/>
      </right>
      <top style="thin">
        <color auto="1"/>
      </top>
      <bottom/>
      <diagonal/>
    </border>
    <border>
      <left style="thin">
        <color indexed="64"/>
      </left>
      <right style="dashDot">
        <color indexed="64"/>
      </right>
      <top/>
      <bottom style="dashed">
        <color indexed="64"/>
      </bottom>
      <diagonal/>
    </border>
    <border>
      <left style="dashDot">
        <color indexed="64"/>
      </left>
      <right style="dashDot">
        <color indexed="64"/>
      </right>
      <top/>
      <bottom style="dashed">
        <color indexed="64"/>
      </bottom>
      <diagonal/>
    </border>
    <border>
      <left style="dashDot">
        <color indexed="64"/>
      </left>
      <right/>
      <top/>
      <bottom style="dashed">
        <color indexed="64"/>
      </bottom>
      <diagonal/>
    </border>
    <border>
      <left style="thin">
        <color indexed="64"/>
      </left>
      <right style="dashDot">
        <color indexed="64"/>
      </right>
      <top style="dashed">
        <color indexed="64"/>
      </top>
      <bottom style="dashed">
        <color indexed="64"/>
      </bottom>
      <diagonal/>
    </border>
    <border>
      <left style="dashDot">
        <color indexed="64"/>
      </left>
      <right style="dashDot">
        <color indexed="64"/>
      </right>
      <top style="dashed">
        <color indexed="64"/>
      </top>
      <bottom style="dashed">
        <color indexed="64"/>
      </bottom>
      <diagonal/>
    </border>
    <border>
      <left style="dashDot">
        <color indexed="64"/>
      </left>
      <right/>
      <top style="dashed">
        <color indexed="64"/>
      </top>
      <bottom style="dashed">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double">
        <color auto="1"/>
      </left>
      <right/>
      <top/>
      <bottom/>
      <diagonal/>
    </border>
    <border>
      <left/>
      <right style="double">
        <color auto="1"/>
      </right>
      <top/>
      <bottom/>
      <diagonal/>
    </border>
    <border>
      <left style="thin">
        <color indexed="64"/>
      </left>
      <right/>
      <top style="thin">
        <color indexed="64"/>
      </top>
      <bottom/>
      <diagonal/>
    </border>
    <border>
      <left/>
      <right/>
      <top style="thin">
        <color indexed="64"/>
      </top>
      <bottom/>
      <diagonal/>
    </border>
    <border>
      <left style="double">
        <color auto="1"/>
      </left>
      <right/>
      <top style="thin">
        <color indexed="64"/>
      </top>
      <bottom/>
      <diagonal/>
    </border>
    <border>
      <left style="thin">
        <color indexed="64"/>
      </left>
      <right style="double">
        <color auto="1"/>
      </right>
      <top style="thin">
        <color indexed="64"/>
      </top>
      <bottom/>
      <diagonal/>
    </border>
    <border>
      <left style="thin">
        <color indexed="64"/>
      </left>
      <right/>
      <top/>
      <bottom/>
      <diagonal/>
    </border>
    <border>
      <left style="thin">
        <color indexed="64"/>
      </left>
      <right style="double">
        <color auto="1"/>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double">
        <color auto="1"/>
      </left>
      <right/>
      <top/>
      <bottom style="thin">
        <color indexed="64"/>
      </bottom>
      <diagonal/>
    </border>
    <border>
      <left/>
      <right style="thin">
        <color indexed="64"/>
      </right>
      <top/>
      <bottom style="thin">
        <color indexed="64"/>
      </bottom>
      <diagonal/>
    </border>
    <border>
      <left/>
      <right style="double">
        <color auto="1"/>
      </right>
      <top/>
      <bottom style="thin">
        <color indexed="64"/>
      </bottom>
      <diagonal/>
    </border>
    <border>
      <left/>
      <right style="double">
        <color auto="1"/>
      </right>
      <top style="thin">
        <color indexed="64"/>
      </top>
      <bottom/>
      <diagonal/>
    </border>
    <border>
      <left style="thin">
        <color indexed="64"/>
      </left>
      <right/>
      <top style="thin">
        <color indexed="64"/>
      </top>
      <bottom style="thin">
        <color indexed="64"/>
      </bottom>
      <diagonal/>
    </border>
    <border>
      <left style="thin">
        <color indexed="64"/>
      </left>
      <right style="double">
        <color auto="1"/>
      </right>
      <top style="thin">
        <color indexed="64"/>
      </top>
      <bottom style="thin">
        <color indexed="64"/>
      </bottom>
      <diagonal/>
    </border>
    <border>
      <left style="medium">
        <color indexed="64"/>
      </left>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medium">
        <color indexed="64"/>
      </right>
      <top style="thin">
        <color indexed="64"/>
      </top>
      <bottom/>
      <diagonal/>
    </border>
    <border>
      <left style="dashed">
        <color indexed="64"/>
      </left>
      <right/>
      <top/>
      <bottom/>
      <diagonal/>
    </border>
    <border>
      <left/>
      <right style="dashed">
        <color indexed="64"/>
      </right>
      <top/>
      <bottom/>
      <diagonal/>
    </border>
    <border>
      <left/>
      <right style="dashed">
        <color auto="1"/>
      </right>
      <top style="thin">
        <color indexed="64"/>
      </top>
      <bottom/>
      <diagonal/>
    </border>
    <border>
      <left style="medium">
        <color indexed="64"/>
      </left>
      <right style="thin">
        <color auto="1"/>
      </right>
      <top style="thin">
        <color indexed="64"/>
      </top>
      <bottom/>
      <diagonal/>
    </border>
    <border>
      <left style="dashed">
        <color indexed="64"/>
      </left>
      <right/>
      <top style="thin">
        <color indexed="64"/>
      </top>
      <bottom/>
      <diagonal/>
    </border>
    <border>
      <left/>
      <right style="thin">
        <color indexed="64"/>
      </right>
      <top style="medium">
        <color indexed="64"/>
      </top>
      <bottom/>
      <diagonal/>
    </border>
    <border>
      <left style="dashed">
        <color auto="1"/>
      </left>
      <right style="medium">
        <color auto="1"/>
      </right>
      <top style="thin">
        <color auto="1"/>
      </top>
      <bottom/>
      <diagonal/>
    </border>
    <border>
      <left style="dashed">
        <color indexed="64"/>
      </left>
      <right style="medium">
        <color auto="1"/>
      </right>
      <top/>
      <bottom/>
      <diagonal/>
    </border>
    <border>
      <left style="thin">
        <color indexed="64"/>
      </left>
      <right/>
      <top style="medium">
        <color indexed="64"/>
      </top>
      <bottom style="thin">
        <color indexed="64"/>
      </bottom>
      <diagonal/>
    </border>
    <border>
      <left style="thin">
        <color auto="1"/>
      </left>
      <right style="thin">
        <color auto="1"/>
      </right>
      <top style="thin">
        <color auto="1"/>
      </top>
      <bottom/>
      <diagonal/>
    </border>
  </borders>
  <cellStyleXfs count="2">
    <xf numFmtId="0" fontId="0" fillId="0" borderId="0"/>
    <xf numFmtId="43" fontId="18" fillId="0" borderId="0" applyFont="0" applyFill="0" applyBorder="0" applyAlignment="0" applyProtection="0"/>
  </cellStyleXfs>
  <cellXfs count="556">
    <xf numFmtId="0" fontId="0" fillId="0" borderId="0" xfId="0"/>
    <xf numFmtId="0" fontId="4" fillId="3" borderId="1" xfId="0" applyFont="1" applyFill="1" applyBorder="1" applyAlignment="1">
      <alignment horizontal="center"/>
    </xf>
    <xf numFmtId="0" fontId="5" fillId="0" borderId="1" xfId="0" applyFont="1" applyBorder="1"/>
    <xf numFmtId="0" fontId="0" fillId="0" borderId="0" xfId="0" applyAlignment="1">
      <alignment horizontal="center" vertical="center"/>
    </xf>
    <xf numFmtId="0" fontId="0" fillId="0" borderId="5" xfId="0" applyBorder="1" applyAlignment="1">
      <alignment horizontal="center" vertical="center"/>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0" fillId="8" borderId="8" xfId="0" applyFill="1" applyBorder="1"/>
    <xf numFmtId="0" fontId="0" fillId="0" borderId="9" xfId="0" applyBorder="1" applyAlignment="1">
      <alignment horizontal="center" vertical="center"/>
    </xf>
    <xf numFmtId="0" fontId="0" fillId="0" borderId="10" xfId="0"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9" xfId="0" applyBorder="1"/>
    <xf numFmtId="0" fontId="0" fillId="0" borderId="15" xfId="0" applyBorder="1"/>
    <xf numFmtId="0" fontId="0" fillId="0" borderId="10" xfId="0" applyBorder="1" applyAlignment="1">
      <alignment horizontal="center" vertical="center"/>
    </xf>
    <xf numFmtId="0" fontId="3" fillId="2" borderId="10"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0" fillId="0" borderId="8" xfId="0" applyBorder="1" applyAlignment="1">
      <alignment horizontal="center" vertical="center"/>
    </xf>
    <xf numFmtId="0" fontId="0" fillId="0" borderId="2" xfId="0" applyBorder="1"/>
    <xf numFmtId="0" fontId="0" fillId="0" borderId="2" xfId="0" applyBorder="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8" fillId="13" borderId="0" xfId="0" applyFont="1" applyFill="1" applyAlignment="1">
      <alignment horizontal="center"/>
    </xf>
    <xf numFmtId="0" fontId="9" fillId="13" borderId="0" xfId="0" applyFont="1" applyFill="1" applyAlignment="1">
      <alignment horizontal="center"/>
    </xf>
    <xf numFmtId="0" fontId="10" fillId="0" borderId="0" xfId="0" applyFont="1" applyAlignment="1">
      <alignment horizontal="center"/>
    </xf>
    <xf numFmtId="0" fontId="0" fillId="4" borderId="0" xfId="0" applyFill="1"/>
    <xf numFmtId="0" fontId="0" fillId="8" borderId="0" xfId="0" applyFill="1"/>
    <xf numFmtId="0" fontId="11" fillId="0" borderId="0" xfId="0" applyFont="1"/>
    <xf numFmtId="10" fontId="0" fillId="0" borderId="9" xfId="0" applyNumberFormat="1" applyBorder="1" applyAlignment="1">
      <alignment horizontal="center" vertical="center"/>
    </xf>
    <xf numFmtId="10" fontId="0" fillId="0" borderId="10" xfId="0" applyNumberFormat="1" applyBorder="1" applyAlignment="1">
      <alignment horizontal="center" vertical="center"/>
    </xf>
    <xf numFmtId="0" fontId="0" fillId="14" borderId="15" xfId="0" applyFill="1" applyBorder="1"/>
    <xf numFmtId="0" fontId="0" fillId="15" borderId="15" xfId="0" applyFill="1" applyBorder="1"/>
    <xf numFmtId="0" fontId="0" fillId="15" borderId="16" xfId="0" applyFill="1" applyBorder="1"/>
    <xf numFmtId="0" fontId="13" fillId="3" borderId="1" xfId="0" applyFont="1" applyFill="1" applyBorder="1" applyAlignment="1">
      <alignment horizontal="center"/>
    </xf>
    <xf numFmtId="0" fontId="14" fillId="0" borderId="1" xfId="0" applyFont="1" applyBorder="1"/>
    <xf numFmtId="0" fontId="15" fillId="0" borderId="0" xfId="0" applyFont="1"/>
    <xf numFmtId="0" fontId="0" fillId="0" borderId="16" xfId="0" applyBorder="1"/>
    <xf numFmtId="0" fontId="12" fillId="0" borderId="10" xfId="0" applyFont="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0" fontId="2" fillId="16" borderId="5" xfId="0" applyFont="1" applyFill="1" applyBorder="1" applyAlignment="1">
      <alignment horizontal="center" vertical="center"/>
    </xf>
    <xf numFmtId="0" fontId="2" fillId="16" borderId="6" xfId="0" applyFont="1" applyFill="1" applyBorder="1" applyAlignment="1">
      <alignment horizontal="center" vertical="center"/>
    </xf>
    <xf numFmtId="0" fontId="2" fillId="16" borderId="7" xfId="0" applyFont="1" applyFill="1" applyBorder="1" applyAlignment="1">
      <alignment horizontal="center" vertical="center"/>
    </xf>
    <xf numFmtId="0" fontId="2" fillId="16" borderId="8" xfId="0" applyFont="1" applyFill="1" applyBorder="1" applyAlignment="1">
      <alignment horizontal="center" vertical="center"/>
    </xf>
    <xf numFmtId="0" fontId="1" fillId="17" borderId="3" xfId="0" applyFont="1" applyFill="1" applyBorder="1" applyAlignment="1">
      <alignment horizontal="center" vertical="center"/>
    </xf>
    <xf numFmtId="0" fontId="1" fillId="17" borderId="8" xfId="0" applyFont="1" applyFill="1" applyBorder="1"/>
    <xf numFmtId="0" fontId="12" fillId="0" borderId="10" xfId="0" applyFont="1" applyBorder="1"/>
    <xf numFmtId="14" fontId="0" fillId="0" borderId="10" xfId="0" applyNumberFormat="1" applyBorder="1" applyAlignment="1">
      <alignment horizontal="center" vertical="center"/>
    </xf>
    <xf numFmtId="3" fontId="0" fillId="0" borderId="10" xfId="0" applyNumberFormat="1" applyBorder="1" applyAlignment="1">
      <alignment horizontal="center" vertical="center"/>
    </xf>
    <xf numFmtId="6" fontId="0" fillId="0" borderId="10" xfId="0" applyNumberFormat="1" applyBorder="1" applyAlignment="1">
      <alignment horizontal="center" vertical="center"/>
    </xf>
    <xf numFmtId="0" fontId="16" fillId="0" borderId="10" xfId="0" applyFont="1" applyBorder="1" applyAlignment="1">
      <alignment horizontal="center" vertical="center"/>
    </xf>
    <xf numFmtId="0" fontId="0" fillId="19" borderId="12" xfId="0" applyFill="1" applyBorder="1" applyAlignment="1">
      <alignment horizontal="center" vertical="center"/>
    </xf>
    <xf numFmtId="0" fontId="0" fillId="6" borderId="0" xfId="0" applyFill="1"/>
    <xf numFmtId="0" fontId="15" fillId="0" borderId="10" xfId="0" applyFont="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vertical="center"/>
    </xf>
    <xf numFmtId="0" fontId="21" fillId="0" borderId="0" xfId="0" applyFont="1"/>
    <xf numFmtId="0" fontId="2" fillId="20" borderId="1" xfId="0" applyFont="1" applyFill="1" applyBorder="1"/>
    <xf numFmtId="0" fontId="0" fillId="21" borderId="25" xfId="0" applyFill="1" applyBorder="1" applyAlignment="1">
      <alignment horizontal="right" vertical="center"/>
    </xf>
    <xf numFmtId="0" fontId="0" fillId="21" borderId="26" xfId="0" applyFill="1" applyBorder="1" applyAlignment="1">
      <alignment horizontal="right" vertical="center"/>
    </xf>
    <xf numFmtId="0" fontId="0" fillId="0" borderId="3" xfId="0" applyBorder="1"/>
    <xf numFmtId="0" fontId="0" fillId="22" borderId="5" xfId="0" applyFill="1" applyBorder="1"/>
    <xf numFmtId="0" fontId="0" fillId="0" borderId="27" xfId="0" applyBorder="1"/>
    <xf numFmtId="0" fontId="0" fillId="22" borderId="28" xfId="0" applyFill="1" applyBorder="1"/>
    <xf numFmtId="0" fontId="0" fillId="23" borderId="3" xfId="0" applyFill="1" applyBorder="1"/>
    <xf numFmtId="0" fontId="0" fillId="23" borderId="4" xfId="0" applyFill="1" applyBorder="1"/>
    <xf numFmtId="0" fontId="0" fillId="0" borderId="32" xfId="0" applyBorder="1"/>
    <xf numFmtId="0" fontId="0" fillId="0" borderId="33" xfId="0" applyBorder="1"/>
    <xf numFmtId="0" fontId="0" fillId="0" borderId="34" xfId="0" applyBorder="1"/>
    <xf numFmtId="0" fontId="8" fillId="24" borderId="3" xfId="0" applyFont="1" applyFill="1" applyBorder="1" applyAlignment="1">
      <alignment horizontal="center"/>
    </xf>
    <xf numFmtId="0" fontId="8" fillId="24" borderId="4" xfId="0" applyFont="1" applyFill="1" applyBorder="1" applyAlignment="1">
      <alignment horizontal="center"/>
    </xf>
    <xf numFmtId="0" fontId="0" fillId="24" borderId="35" xfId="0" applyFill="1" applyBorder="1" applyAlignment="1">
      <alignment horizontal="center"/>
    </xf>
    <xf numFmtId="0" fontId="0" fillId="24" borderId="4" xfId="0" applyFill="1" applyBorder="1" applyAlignment="1">
      <alignment horizontal="center"/>
    </xf>
    <xf numFmtId="0" fontId="0" fillId="24" borderId="27" xfId="0" applyFill="1" applyBorder="1" applyAlignment="1">
      <alignment horizontal="center"/>
    </xf>
    <xf numFmtId="0" fontId="0" fillId="24" borderId="0" xfId="0" applyFill="1" applyAlignment="1">
      <alignment horizontal="center"/>
    </xf>
    <xf numFmtId="0" fontId="0" fillId="24" borderId="7" xfId="0" applyFill="1" applyBorder="1" applyAlignment="1">
      <alignment horizontal="center"/>
    </xf>
    <xf numFmtId="0" fontId="0" fillId="24" borderId="8" xfId="0" applyFill="1" applyBorder="1" applyAlignment="1">
      <alignment horizontal="center"/>
    </xf>
    <xf numFmtId="0" fontId="0" fillId="0" borderId="36" xfId="0" applyBorder="1"/>
    <xf numFmtId="0" fontId="0" fillId="25" borderId="1" xfId="0" applyFill="1" applyBorder="1"/>
    <xf numFmtId="0" fontId="0" fillId="26" borderId="1" xfId="0" applyFill="1" applyBorder="1"/>
    <xf numFmtId="0" fontId="0" fillId="0" borderId="37" xfId="0" applyBorder="1"/>
    <xf numFmtId="0" fontId="8" fillId="7" borderId="3" xfId="0" applyFont="1" applyFill="1" applyBorder="1" applyAlignment="1">
      <alignment horizontal="center"/>
    </xf>
    <xf numFmtId="0" fontId="9" fillId="7" borderId="5" xfId="0" applyFont="1" applyFill="1" applyBorder="1" applyAlignment="1">
      <alignment horizontal="center"/>
    </xf>
    <xf numFmtId="2" fontId="0" fillId="27" borderId="35" xfId="0" applyNumberFormat="1" applyFill="1" applyBorder="1" applyAlignment="1">
      <alignment horizontal="center"/>
    </xf>
    <xf numFmtId="2" fontId="0" fillId="7" borderId="35" xfId="0" applyNumberFormat="1" applyFill="1" applyBorder="1" applyAlignment="1">
      <alignment horizontal="center"/>
    </xf>
    <xf numFmtId="9" fontId="22" fillId="7" borderId="3" xfId="0" applyNumberFormat="1" applyFont="1" applyFill="1" applyBorder="1" applyAlignment="1">
      <alignment horizontal="center"/>
    </xf>
    <xf numFmtId="0" fontId="0" fillId="7" borderId="5" xfId="0" applyFill="1" applyBorder="1" applyAlignment="1">
      <alignment horizontal="center"/>
    </xf>
    <xf numFmtId="0" fontId="0" fillId="7" borderId="0" xfId="0" applyFill="1" applyAlignment="1">
      <alignment horizontal="center"/>
    </xf>
    <xf numFmtId="0" fontId="0" fillId="7" borderId="28" xfId="0" applyFill="1" applyBorder="1" applyAlignment="1">
      <alignment horizontal="center"/>
    </xf>
    <xf numFmtId="9" fontId="0" fillId="0" borderId="0" xfId="0" applyNumberFormat="1"/>
    <xf numFmtId="0" fontId="0" fillId="0" borderId="38" xfId="0" applyBorder="1"/>
    <xf numFmtId="0" fontId="0" fillId="22" borderId="1" xfId="0" applyFill="1" applyBorder="1"/>
    <xf numFmtId="0" fontId="0" fillId="22" borderId="37" xfId="0" applyFill="1" applyBorder="1"/>
    <xf numFmtId="0" fontId="8" fillId="6" borderId="27" xfId="0" applyFont="1" applyFill="1" applyBorder="1" applyAlignment="1">
      <alignment horizontal="center"/>
    </xf>
    <xf numFmtId="0" fontId="9" fillId="6" borderId="28" xfId="0" applyFont="1" applyFill="1" applyBorder="1" applyAlignment="1">
      <alignment horizontal="center"/>
    </xf>
    <xf numFmtId="2" fontId="0" fillId="27" borderId="39" xfId="0" applyNumberFormat="1" applyFill="1" applyBorder="1" applyAlignment="1">
      <alignment horizontal="center"/>
    </xf>
    <xf numFmtId="2" fontId="0" fillId="6" borderId="39" xfId="0" applyNumberFormat="1" applyFill="1" applyBorder="1" applyAlignment="1">
      <alignment horizontal="center"/>
    </xf>
    <xf numFmtId="9" fontId="22" fillId="6" borderId="27" xfId="0" applyNumberFormat="1" applyFont="1" applyFill="1" applyBorder="1" applyAlignment="1">
      <alignment horizontal="center"/>
    </xf>
    <xf numFmtId="0" fontId="0" fillId="6" borderId="28" xfId="0" applyFill="1" applyBorder="1" applyAlignment="1">
      <alignment horizontal="center"/>
    </xf>
    <xf numFmtId="0" fontId="0" fillId="6" borderId="0" xfId="0" applyFill="1" applyAlignment="1">
      <alignment horizontal="center"/>
    </xf>
    <xf numFmtId="0" fontId="8" fillId="7" borderId="27" xfId="0" applyFont="1" applyFill="1" applyBorder="1" applyAlignment="1">
      <alignment horizontal="center"/>
    </xf>
    <xf numFmtId="0" fontId="9" fillId="7" borderId="28" xfId="0" applyFont="1" applyFill="1" applyBorder="1" applyAlignment="1">
      <alignment horizontal="center"/>
    </xf>
    <xf numFmtId="2" fontId="0" fillId="7" borderId="39" xfId="0" applyNumberFormat="1" applyFill="1" applyBorder="1" applyAlignment="1">
      <alignment horizontal="center"/>
    </xf>
    <xf numFmtId="9" fontId="22" fillId="7" borderId="27" xfId="0" applyNumberFormat="1" applyFont="1" applyFill="1" applyBorder="1" applyAlignment="1">
      <alignment horizontal="center"/>
    </xf>
    <xf numFmtId="0" fontId="0" fillId="0" borderId="40" xfId="0" applyBorder="1"/>
    <xf numFmtId="0" fontId="0" fillId="22" borderId="41" xfId="0" applyFill="1" applyBorder="1"/>
    <xf numFmtId="0" fontId="0" fillId="22" borderId="42" xfId="0" applyFill="1" applyBorder="1"/>
    <xf numFmtId="0" fontId="0" fillId="0" borderId="43" xfId="0" applyBorder="1"/>
    <xf numFmtId="0" fontId="2" fillId="25" borderId="41" xfId="0" applyFont="1" applyFill="1" applyBorder="1"/>
    <xf numFmtId="0" fontId="0" fillId="0" borderId="42" xfId="0" applyBorder="1"/>
    <xf numFmtId="0" fontId="10" fillId="6" borderId="28" xfId="0" applyFont="1" applyFill="1" applyBorder="1" applyAlignment="1">
      <alignment horizontal="center"/>
    </xf>
    <xf numFmtId="0" fontId="10" fillId="7" borderId="28" xfId="0" applyFont="1" applyFill="1" applyBorder="1" applyAlignment="1">
      <alignment horizontal="center"/>
    </xf>
    <xf numFmtId="0" fontId="8" fillId="6" borderId="6" xfId="0" applyFont="1" applyFill="1" applyBorder="1" applyAlignment="1">
      <alignment horizontal="center"/>
    </xf>
    <xf numFmtId="0" fontId="9" fillId="6" borderId="8" xfId="0" applyFont="1" applyFill="1" applyBorder="1" applyAlignment="1">
      <alignment horizontal="center"/>
    </xf>
    <xf numFmtId="2" fontId="0" fillId="27" borderId="44" xfId="0" applyNumberFormat="1" applyFill="1" applyBorder="1" applyAlignment="1">
      <alignment horizontal="center"/>
    </xf>
    <xf numFmtId="2" fontId="0" fillId="6" borderId="44" xfId="0" applyNumberFormat="1" applyFill="1" applyBorder="1" applyAlignment="1">
      <alignment horizontal="center"/>
    </xf>
    <xf numFmtId="9" fontId="22" fillId="6" borderId="6" xfId="0" applyNumberFormat="1" applyFont="1" applyFill="1" applyBorder="1" applyAlignment="1">
      <alignment horizontal="center"/>
    </xf>
    <xf numFmtId="0" fontId="0" fillId="6" borderId="8" xfId="0" applyFill="1" applyBorder="1" applyAlignment="1">
      <alignment horizontal="center"/>
    </xf>
    <xf numFmtId="0" fontId="0" fillId="6" borderId="7" xfId="0" applyFill="1" applyBorder="1" applyAlignment="1">
      <alignment horizontal="center"/>
    </xf>
    <xf numFmtId="0" fontId="0" fillId="0" borderId="45" xfId="0" applyBorder="1"/>
    <xf numFmtId="0" fontId="0" fillId="0" borderId="46" xfId="0" applyBorder="1"/>
    <xf numFmtId="0" fontId="23" fillId="28" borderId="0" xfId="0" applyFont="1" applyFill="1"/>
    <xf numFmtId="0" fontId="24" fillId="15" borderId="45" xfId="0" applyFont="1" applyFill="1" applyBorder="1"/>
    <xf numFmtId="0" fontId="24" fillId="15" borderId="0" xfId="0" applyFont="1" applyFill="1"/>
    <xf numFmtId="0" fontId="0" fillId="29" borderId="0" xfId="0" applyFill="1"/>
    <xf numFmtId="0" fontId="0" fillId="30" borderId="46" xfId="0" applyFill="1" applyBorder="1"/>
    <xf numFmtId="0" fontId="0" fillId="0" borderId="45" xfId="0" applyBorder="1" applyAlignment="1">
      <alignment horizontal="center" vertical="center"/>
    </xf>
    <xf numFmtId="0" fontId="0" fillId="13" borderId="45" xfId="0" applyFill="1" applyBorder="1"/>
    <xf numFmtId="0" fontId="0" fillId="31" borderId="45" xfId="0" applyFill="1" applyBorder="1"/>
    <xf numFmtId="2" fontId="0" fillId="0" borderId="0" xfId="0" applyNumberFormat="1"/>
    <xf numFmtId="0" fontId="0" fillId="9" borderId="47" xfId="0" applyFill="1" applyBorder="1"/>
    <xf numFmtId="0" fontId="9" fillId="9" borderId="48" xfId="0" applyFont="1" applyFill="1" applyBorder="1" applyAlignment="1">
      <alignment horizontal="center"/>
    </xf>
    <xf numFmtId="0" fontId="0" fillId="9" borderId="49" xfId="0" applyFill="1" applyBorder="1"/>
    <xf numFmtId="0" fontId="0" fillId="9" borderId="48" xfId="0" applyFill="1" applyBorder="1"/>
    <xf numFmtId="2" fontId="0" fillId="9" borderId="48" xfId="0" applyNumberFormat="1" applyFill="1" applyBorder="1"/>
    <xf numFmtId="0" fontId="0" fillId="9" borderId="50" xfId="0" applyFill="1" applyBorder="1" applyAlignment="1">
      <alignment horizontal="center" vertical="center"/>
    </xf>
    <xf numFmtId="0" fontId="0" fillId="9" borderId="51" xfId="0" applyFill="1" applyBorder="1"/>
    <xf numFmtId="0" fontId="9" fillId="9" borderId="0" xfId="0" applyFont="1" applyFill="1" applyAlignment="1">
      <alignment horizontal="center"/>
    </xf>
    <xf numFmtId="0" fontId="0" fillId="9" borderId="45" xfId="0" applyFill="1" applyBorder="1"/>
    <xf numFmtId="0" fontId="0" fillId="9" borderId="0" xfId="0" applyFill="1"/>
    <xf numFmtId="2" fontId="0" fillId="9" borderId="0" xfId="0" applyNumberFormat="1" applyFill="1"/>
    <xf numFmtId="2" fontId="0" fillId="9" borderId="52" xfId="0" applyNumberFormat="1" applyFill="1" applyBorder="1"/>
    <xf numFmtId="0" fontId="19" fillId="9" borderId="45" xfId="0" applyFont="1" applyFill="1" applyBorder="1"/>
    <xf numFmtId="0" fontId="19" fillId="0" borderId="45" xfId="0" applyFont="1" applyBorder="1"/>
    <xf numFmtId="2" fontId="0" fillId="8" borderId="0" xfId="0" applyNumberFormat="1" applyFill="1"/>
    <xf numFmtId="0" fontId="0" fillId="9" borderId="46" xfId="0" applyFill="1" applyBorder="1"/>
    <xf numFmtId="0" fontId="25" fillId="0" borderId="0" xfId="0" applyFont="1"/>
    <xf numFmtId="0" fontId="0" fillId="9" borderId="47" xfId="0" applyFill="1" applyBorder="1" applyAlignment="1">
      <alignment horizontal="left" vertical="center"/>
    </xf>
    <xf numFmtId="0" fontId="0" fillId="9" borderId="53" xfId="0" applyFill="1" applyBorder="1" applyAlignment="1">
      <alignment horizontal="center" vertical="center"/>
    </xf>
    <xf numFmtId="0" fontId="0" fillId="9" borderId="51" xfId="0" applyFill="1" applyBorder="1" applyAlignment="1">
      <alignment horizontal="center" vertical="center"/>
    </xf>
    <xf numFmtId="0" fontId="0" fillId="9" borderId="54" xfId="0" applyFill="1" applyBorder="1" applyAlignment="1">
      <alignment horizontal="center" vertical="center"/>
    </xf>
    <xf numFmtId="0" fontId="0" fillId="9" borderId="55" xfId="0" applyFill="1" applyBorder="1"/>
    <xf numFmtId="0" fontId="9" fillId="9" borderId="25" xfId="0" applyFont="1" applyFill="1" applyBorder="1" applyAlignment="1">
      <alignment horizontal="center"/>
    </xf>
    <xf numFmtId="0" fontId="27" fillId="9" borderId="56" xfId="0" applyFont="1" applyFill="1" applyBorder="1"/>
    <xf numFmtId="10" fontId="2" fillId="9" borderId="55" xfId="0" applyNumberFormat="1" applyFont="1" applyFill="1" applyBorder="1" applyAlignment="1">
      <alignment horizontal="center" vertical="center"/>
    </xf>
    <xf numFmtId="10" fontId="0" fillId="9" borderId="57" xfId="0" applyNumberFormat="1" applyFill="1" applyBorder="1" applyAlignment="1">
      <alignment horizontal="center" vertical="center"/>
    </xf>
    <xf numFmtId="0" fontId="0" fillId="9" borderId="25" xfId="0" applyFill="1" applyBorder="1"/>
    <xf numFmtId="10" fontId="2" fillId="9" borderId="25" xfId="0" applyNumberFormat="1" applyFont="1" applyFill="1" applyBorder="1" applyAlignment="1">
      <alignment horizontal="center" vertical="center"/>
    </xf>
    <xf numFmtId="10" fontId="2" fillId="9" borderId="58" xfId="0" applyNumberFormat="1" applyFont="1" applyFill="1" applyBorder="1" applyAlignment="1">
      <alignment horizontal="center" vertical="center"/>
    </xf>
    <xf numFmtId="0" fontId="0" fillId="27" borderId="47" xfId="0" applyFill="1" applyBorder="1"/>
    <xf numFmtId="0" fontId="9" fillId="27" borderId="48" xfId="0" applyFont="1" applyFill="1" applyBorder="1" applyAlignment="1">
      <alignment horizontal="center"/>
    </xf>
    <xf numFmtId="0" fontId="0" fillId="27" borderId="49" xfId="0" applyFill="1" applyBorder="1"/>
    <xf numFmtId="0" fontId="0" fillId="27" borderId="48" xfId="0" applyFill="1" applyBorder="1"/>
    <xf numFmtId="0" fontId="0" fillId="27" borderId="48" xfId="0" applyFill="1" applyBorder="1" applyAlignment="1">
      <alignment horizontal="center" vertical="center"/>
    </xf>
    <xf numFmtId="0" fontId="0" fillId="27" borderId="59" xfId="0" applyFill="1" applyBorder="1" applyAlignment="1">
      <alignment horizontal="center" vertical="center"/>
    </xf>
    <xf numFmtId="0" fontId="0" fillId="30" borderId="0" xfId="0" applyFill="1"/>
    <xf numFmtId="0" fontId="0" fillId="27" borderId="51" xfId="0" applyFill="1" applyBorder="1"/>
    <xf numFmtId="0" fontId="9" fillId="27" borderId="0" xfId="0" applyFont="1" applyFill="1" applyAlignment="1">
      <alignment horizontal="center"/>
    </xf>
    <xf numFmtId="10" fontId="0" fillId="27" borderId="45" xfId="0" applyNumberFormat="1" applyFill="1" applyBorder="1"/>
    <xf numFmtId="10" fontId="0" fillId="27" borderId="0" xfId="0" applyNumberFormat="1" applyFill="1"/>
    <xf numFmtId="10" fontId="0" fillId="27" borderId="0" xfId="0" applyNumberFormat="1" applyFill="1" applyAlignment="1">
      <alignment horizontal="center" vertical="center"/>
    </xf>
    <xf numFmtId="10" fontId="2" fillId="27" borderId="60" xfId="0" applyNumberFormat="1" applyFont="1" applyFill="1" applyBorder="1" applyAlignment="1">
      <alignment horizontal="center" vertical="center"/>
    </xf>
    <xf numFmtId="10" fontId="0" fillId="27" borderId="45" xfId="0" applyNumberFormat="1" applyFill="1" applyBorder="1" applyAlignment="1">
      <alignment horizontal="center" vertical="center"/>
    </xf>
    <xf numFmtId="10" fontId="2" fillId="27" borderId="1" xfId="0" applyNumberFormat="1" applyFont="1" applyFill="1" applyBorder="1" applyAlignment="1">
      <alignment horizontal="center" vertical="center"/>
    </xf>
    <xf numFmtId="10" fontId="2" fillId="27" borderId="61" xfId="0" applyNumberFormat="1" applyFont="1" applyFill="1" applyBorder="1" applyAlignment="1">
      <alignment horizontal="center" vertical="center"/>
    </xf>
    <xf numFmtId="0" fontId="0" fillId="27" borderId="0" xfId="0" applyFill="1"/>
    <xf numFmtId="0" fontId="0" fillId="27" borderId="45" xfId="0" applyFill="1" applyBorder="1"/>
    <xf numFmtId="0" fontId="0" fillId="27" borderId="53" xfId="0" applyFill="1" applyBorder="1"/>
    <xf numFmtId="0" fontId="0" fillId="7" borderId="51" xfId="0" applyFill="1" applyBorder="1" applyAlignment="1">
      <alignment horizontal="center" vertical="center"/>
    </xf>
    <xf numFmtId="0" fontId="0" fillId="7" borderId="54" xfId="0" applyFill="1" applyBorder="1" applyAlignment="1">
      <alignment horizontal="center" vertical="center"/>
    </xf>
    <xf numFmtId="0" fontId="0" fillId="27" borderId="54" xfId="0" applyFill="1" applyBorder="1"/>
    <xf numFmtId="10" fontId="0" fillId="7" borderId="0" xfId="0" applyNumberFormat="1" applyFill="1"/>
    <xf numFmtId="0" fontId="2" fillId="30" borderId="54" xfId="0" applyFont="1" applyFill="1" applyBorder="1"/>
    <xf numFmtId="2" fontId="0" fillId="27" borderId="0" xfId="0" applyNumberFormat="1" applyFill="1"/>
    <xf numFmtId="0" fontId="15" fillId="27" borderId="51" xfId="0" applyFont="1" applyFill="1" applyBorder="1"/>
    <xf numFmtId="0" fontId="17" fillId="30" borderId="54" xfId="0" applyFont="1" applyFill="1" applyBorder="1"/>
    <xf numFmtId="0" fontId="0" fillId="27" borderId="46" xfId="0" applyFill="1" applyBorder="1"/>
    <xf numFmtId="0" fontId="0" fillId="27" borderId="55" xfId="0" applyFill="1" applyBorder="1"/>
    <xf numFmtId="0" fontId="0" fillId="27" borderId="57" xfId="0" applyFill="1" applyBorder="1"/>
    <xf numFmtId="0" fontId="0" fillId="27" borderId="0" xfId="0" applyFill="1">
      <extLst>
        <ext xmlns:xfpb="http://schemas.microsoft.com/office/spreadsheetml/2022/featurepropertybag" uri="{C7286773-470A-42A8-94C5-96B5CB345126}">
          <xfpb:xfComplement i="0"/>
        </ext>
      </extLst>
    </xf>
    <xf numFmtId="0" fontId="0" fillId="27" borderId="25" xfId="0" applyFill="1" applyBorder="1"/>
    <xf numFmtId="0" fontId="0" fillId="27" borderId="56" xfId="0" applyFill="1" applyBorder="1"/>
    <xf numFmtId="0" fontId="0" fillId="27" borderId="58" xfId="0" applyFill="1" applyBorder="1"/>
    <xf numFmtId="0" fontId="0" fillId="0" borderId="5" xfId="0" applyBorder="1"/>
    <xf numFmtId="0" fontId="0" fillId="0" borderId="28" xfId="0" applyBorder="1"/>
    <xf numFmtId="9" fontId="0" fillId="0" borderId="28" xfId="0" applyNumberFormat="1" applyBorder="1"/>
    <xf numFmtId="0" fontId="0" fillId="0" borderId="4" xfId="0" applyBorder="1"/>
    <xf numFmtId="4" fontId="0" fillId="0" borderId="5" xfId="0" applyNumberFormat="1" applyBorder="1"/>
    <xf numFmtId="0" fontId="0" fillId="0" borderId="6" xfId="0" applyBorder="1"/>
    <xf numFmtId="0" fontId="0" fillId="0" borderId="8" xfId="0" applyBorder="1"/>
    <xf numFmtId="0" fontId="0" fillId="0" borderId="7" xfId="0" applyBorder="1"/>
    <xf numFmtId="4" fontId="0" fillId="0" borderId="8" xfId="0" applyNumberFormat="1" applyBorder="1"/>
    <xf numFmtId="10" fontId="0" fillId="31" borderId="3" xfId="0" applyNumberFormat="1" applyFill="1" applyBorder="1" applyAlignment="1">
      <alignment horizontal="center" vertical="center"/>
    </xf>
    <xf numFmtId="0" fontId="0" fillId="31" borderId="5" xfId="0" applyFill="1" applyBorder="1"/>
    <xf numFmtId="10" fontId="0" fillId="31" borderId="62" xfId="0" applyNumberFormat="1" applyFill="1" applyBorder="1" applyAlignment="1">
      <alignment horizontal="center" vertical="center"/>
    </xf>
    <xf numFmtId="0" fontId="0" fillId="31" borderId="28" xfId="0" applyFill="1" applyBorder="1"/>
    <xf numFmtId="10" fontId="0" fillId="31" borderId="6" xfId="0" applyNumberFormat="1" applyFill="1" applyBorder="1" applyAlignment="1">
      <alignment horizontal="center" vertical="center"/>
    </xf>
    <xf numFmtId="0" fontId="0" fillId="31" borderId="8" xfId="0" applyFill="1" applyBorder="1"/>
    <xf numFmtId="0" fontId="0" fillId="0" borderId="14" xfId="0" applyBorder="1"/>
    <xf numFmtId="0" fontId="0" fillId="0" borderId="0" xfId="0" applyAlignment="1">
      <alignment wrapText="1"/>
    </xf>
    <xf numFmtId="0" fontId="28" fillId="0" borderId="0" xfId="0" applyFont="1" applyAlignment="1">
      <alignment wrapText="1"/>
    </xf>
    <xf numFmtId="0" fontId="24" fillId="0" borderId="0" xfId="0" applyFont="1" applyAlignment="1">
      <alignment wrapText="1"/>
    </xf>
    <xf numFmtId="0" fontId="0" fillId="20" borderId="0" xfId="0" applyFill="1"/>
    <xf numFmtId="0" fontId="0" fillId="32" borderId="0" xfId="0" applyFill="1"/>
    <xf numFmtId="0" fontId="29" fillId="0" borderId="0" xfId="0" applyFont="1"/>
    <xf numFmtId="0" fontId="30" fillId="0" borderId="0" xfId="0" applyFont="1"/>
    <xf numFmtId="0" fontId="0" fillId="0" borderId="0" xfId="0" quotePrefix="1"/>
    <xf numFmtId="0" fontId="1" fillId="33" borderId="63" xfId="0" applyFont="1" applyFill="1" applyBorder="1" applyAlignment="1">
      <alignment horizontal="center" vertical="center"/>
    </xf>
    <xf numFmtId="0" fontId="1" fillId="33" borderId="64" xfId="0" applyFont="1" applyFill="1" applyBorder="1" applyAlignment="1">
      <alignment horizontal="center" vertical="center"/>
    </xf>
    <xf numFmtId="0" fontId="1" fillId="33" borderId="0" xfId="0" applyFont="1" applyFill="1" applyAlignment="1">
      <alignment horizontal="center" vertical="center"/>
    </xf>
    <xf numFmtId="0" fontId="31" fillId="23" borderId="0" xfId="0" applyFont="1" applyFill="1"/>
    <xf numFmtId="0" fontId="32" fillId="0" borderId="0" xfId="0" applyFont="1"/>
    <xf numFmtId="0" fontId="33" fillId="0" borderId="0" xfId="0" applyFont="1"/>
    <xf numFmtId="0" fontId="0" fillId="20" borderId="25" xfId="0" applyFill="1" applyBorder="1"/>
    <xf numFmtId="0" fontId="0" fillId="20" borderId="48" xfId="0" applyFill="1" applyBorder="1"/>
    <xf numFmtId="0" fontId="0" fillId="20" borderId="0" xfId="0" applyFill="1" applyAlignment="1">
      <alignment horizontal="center"/>
    </xf>
    <xf numFmtId="0" fontId="0" fillId="20" borderId="32" xfId="0" applyFill="1" applyBorder="1" applyAlignment="1">
      <alignment horizontal="center"/>
    </xf>
    <xf numFmtId="0" fontId="2" fillId="20" borderId="60" xfId="0" applyFont="1" applyFill="1" applyBorder="1"/>
    <xf numFmtId="0" fontId="2" fillId="20" borderId="38" xfId="0" applyFont="1" applyFill="1" applyBorder="1"/>
    <xf numFmtId="0" fontId="2" fillId="20" borderId="37" xfId="0" applyFont="1" applyFill="1" applyBorder="1"/>
    <xf numFmtId="0" fontId="0" fillId="20" borderId="47" xfId="0" applyFill="1" applyBorder="1"/>
    <xf numFmtId="164" fontId="0" fillId="20" borderId="62" xfId="1" applyNumberFormat="1" applyFont="1" applyFill="1" applyBorder="1"/>
    <xf numFmtId="164" fontId="0" fillId="20" borderId="48" xfId="1" applyNumberFormat="1" applyFont="1" applyFill="1" applyBorder="1"/>
    <xf numFmtId="164" fontId="0" fillId="20" borderId="27" xfId="1" applyNumberFormat="1" applyFont="1" applyFill="1" applyBorder="1"/>
    <xf numFmtId="164" fontId="0" fillId="20" borderId="0" xfId="1" applyNumberFormat="1" applyFont="1" applyFill="1" applyBorder="1"/>
    <xf numFmtId="43" fontId="0" fillId="20" borderId="0" xfId="1" applyFont="1" applyFill="1" applyBorder="1"/>
    <xf numFmtId="0" fontId="0" fillId="20" borderId="51" xfId="0" applyFill="1" applyBorder="1"/>
    <xf numFmtId="0" fontId="0" fillId="20" borderId="55" xfId="0" applyFill="1" applyBorder="1"/>
    <xf numFmtId="164" fontId="0" fillId="20" borderId="6" xfId="1" applyNumberFormat="1" applyFont="1" applyFill="1" applyBorder="1"/>
    <xf numFmtId="164" fontId="0" fillId="20" borderId="7" xfId="1" applyNumberFormat="1" applyFont="1" applyFill="1" applyBorder="1"/>
    <xf numFmtId="0" fontId="2" fillId="20" borderId="0" xfId="0" applyFont="1" applyFill="1"/>
    <xf numFmtId="164" fontId="2" fillId="20" borderId="0" xfId="1" applyNumberFormat="1" applyFont="1" applyFill="1" applyBorder="1"/>
    <xf numFmtId="164" fontId="2" fillId="20" borderId="0" xfId="0" applyNumberFormat="1" applyFont="1" applyFill="1"/>
    <xf numFmtId="10" fontId="0" fillId="20" borderId="0" xfId="0" applyNumberFormat="1" applyFill="1"/>
    <xf numFmtId="0" fontId="0" fillId="19" borderId="0" xfId="0" applyFill="1"/>
    <xf numFmtId="0" fontId="34" fillId="20" borderId="0" xfId="0" applyFont="1" applyFill="1"/>
    <xf numFmtId="0" fontId="0" fillId="21" borderId="0" xfId="0" applyFill="1"/>
    <xf numFmtId="0" fontId="2" fillId="20" borderId="0" xfId="0" applyFont="1" applyFill="1" applyAlignment="1">
      <alignment horizontal="center" vertical="center"/>
    </xf>
    <xf numFmtId="0" fontId="0" fillId="20" borderId="0" xfId="0" applyFill="1" applyAlignment="1">
      <alignment horizontal="center" vertical="center"/>
    </xf>
    <xf numFmtId="0" fontId="35" fillId="34" borderId="0" xfId="0" applyFont="1" applyFill="1"/>
    <xf numFmtId="0" fontId="0" fillId="16" borderId="0" xfId="0" applyFill="1"/>
    <xf numFmtId="0" fontId="2" fillId="0" borderId="28" xfId="0" applyFont="1" applyBorder="1"/>
    <xf numFmtId="10" fontId="0" fillId="0" borderId="35" xfId="0" applyNumberFormat="1" applyBorder="1"/>
    <xf numFmtId="0" fontId="36" fillId="0" borderId="0" xfId="0" applyFont="1"/>
    <xf numFmtId="20" fontId="0" fillId="0" borderId="14" xfId="0" applyNumberFormat="1" applyBorder="1"/>
    <xf numFmtId="18" fontId="0" fillId="0" borderId="16" xfId="0" applyNumberFormat="1" applyBorder="1"/>
    <xf numFmtId="2" fontId="0" fillId="0" borderId="6" xfId="0" applyNumberFormat="1" applyBorder="1"/>
    <xf numFmtId="9" fontId="0" fillId="0" borderId="7" xfId="0" applyNumberFormat="1" applyBorder="1"/>
    <xf numFmtId="10" fontId="0" fillId="0" borderId="7" xfId="0" applyNumberFormat="1" applyBorder="1"/>
    <xf numFmtId="0" fontId="2" fillId="0" borderId="8" xfId="0" applyFont="1" applyBorder="1"/>
    <xf numFmtId="10" fontId="0" fillId="0" borderId="44" xfId="0" applyNumberFormat="1" applyBorder="1"/>
    <xf numFmtId="0" fontId="0" fillId="0" borderId="0" xfId="0" applyAlignment="1">
      <alignment horizontal="right"/>
    </xf>
    <xf numFmtId="0" fontId="0" fillId="13" borderId="0" xfId="0" applyFill="1"/>
    <xf numFmtId="0" fontId="2" fillId="4" borderId="0" xfId="0" applyFont="1" applyFill="1"/>
    <xf numFmtId="0" fontId="20" fillId="35" borderId="0" xfId="0" applyFont="1" applyFill="1"/>
    <xf numFmtId="0" fontId="2" fillId="0" borderId="0" xfId="0" applyFont="1" applyAlignment="1">
      <alignment horizontal="center" vertical="center" wrapText="1"/>
    </xf>
    <xf numFmtId="0" fontId="0" fillId="0" borderId="27" xfId="0" applyBorder="1" applyAlignment="1">
      <alignment wrapText="1"/>
    </xf>
    <xf numFmtId="0" fontId="0" fillId="0" borderId="28" xfId="0" applyBorder="1" applyAlignment="1">
      <alignment wrapText="1"/>
    </xf>
    <xf numFmtId="0" fontId="0" fillId="27" borderId="0" xfId="0" applyFill="1" applyAlignment="1">
      <alignment horizontal="center" vertical="center" wrapText="1"/>
    </xf>
    <xf numFmtId="2" fontId="0" fillId="0" borderId="27" xfId="0" applyNumberFormat="1" applyBorder="1"/>
    <xf numFmtId="2" fontId="0" fillId="0" borderId="28" xfId="0" applyNumberFormat="1" applyBorder="1"/>
    <xf numFmtId="0" fontId="0" fillId="36" borderId="0" xfId="0" applyFill="1" applyAlignment="1">
      <alignment horizontal="center" vertical="center"/>
    </xf>
    <xf numFmtId="0" fontId="0" fillId="13" borderId="27" xfId="0" applyFill="1" applyBorder="1"/>
    <xf numFmtId="0" fontId="0" fillId="13" borderId="28" xfId="0" applyFill="1" applyBorder="1"/>
    <xf numFmtId="2" fontId="0" fillId="4" borderId="28" xfId="0" applyNumberFormat="1" applyFill="1" applyBorder="1"/>
    <xf numFmtId="10" fontId="28" fillId="4" borderId="8" xfId="0" applyNumberFormat="1" applyFont="1" applyFill="1" applyBorder="1"/>
    <xf numFmtId="0" fontId="0" fillId="19" borderId="3" xfId="0" applyFill="1" applyBorder="1"/>
    <xf numFmtId="0" fontId="0" fillId="19" borderId="5" xfId="0" applyFill="1" applyBorder="1"/>
    <xf numFmtId="0" fontId="0" fillId="37" borderId="27" xfId="0" applyFill="1" applyBorder="1"/>
    <xf numFmtId="2" fontId="0" fillId="19" borderId="28" xfId="0" applyNumberFormat="1" applyFill="1" applyBorder="1"/>
    <xf numFmtId="10" fontId="7" fillId="19" borderId="28" xfId="0" applyNumberFormat="1" applyFont="1" applyFill="1" applyBorder="1"/>
    <xf numFmtId="0" fontId="0" fillId="38" borderId="3" xfId="0" applyFill="1" applyBorder="1"/>
    <xf numFmtId="0" fontId="0" fillId="38" borderId="4" xfId="0" applyFill="1" applyBorder="1"/>
    <xf numFmtId="2" fontId="0" fillId="38" borderId="5" xfId="0" applyNumberFormat="1" applyFill="1" applyBorder="1"/>
    <xf numFmtId="10" fontId="2" fillId="38" borderId="8" xfId="0" applyNumberFormat="1" applyFont="1" applyFill="1" applyBorder="1"/>
    <xf numFmtId="2" fontId="0" fillId="0" borderId="7" xfId="0" applyNumberFormat="1" applyBorder="1"/>
    <xf numFmtId="2" fontId="0" fillId="0" borderId="8" xfId="0" applyNumberFormat="1" applyBorder="1"/>
    <xf numFmtId="0" fontId="0" fillId="39" borderId="0" xfId="0" applyFill="1"/>
    <xf numFmtId="2" fontId="2" fillId="4" borderId="0" xfId="0" applyNumberFormat="1" applyFont="1" applyFill="1"/>
    <xf numFmtId="0" fontId="19" fillId="0" borderId="0" xfId="0" applyFont="1"/>
    <xf numFmtId="2" fontId="0" fillId="0" borderId="16" xfId="0" applyNumberFormat="1" applyBorder="1"/>
    <xf numFmtId="10" fontId="0" fillId="30" borderId="0" xfId="0" applyNumberFormat="1" applyFill="1"/>
    <xf numFmtId="0" fontId="0" fillId="40" borderId="5" xfId="0" applyFill="1" applyBorder="1" applyAlignment="1">
      <alignment wrapText="1"/>
    </xf>
    <xf numFmtId="10" fontId="20" fillId="35" borderId="0" xfId="0" applyNumberFormat="1" applyFont="1" applyFill="1"/>
    <xf numFmtId="0" fontId="0" fillId="40" borderId="8" xfId="0" applyFill="1" applyBorder="1" applyAlignment="1">
      <alignment wrapText="1"/>
    </xf>
    <xf numFmtId="18" fontId="0" fillId="0" borderId="14" xfId="0" applyNumberFormat="1" applyBorder="1"/>
    <xf numFmtId="0" fontId="0" fillId="31" borderId="0" xfId="0" applyFill="1"/>
    <xf numFmtId="0" fontId="2" fillId="0" borderId="0" xfId="0" applyFont="1" applyAlignment="1">
      <alignment horizontal="center" vertical="center"/>
    </xf>
    <xf numFmtId="0" fontId="0" fillId="27" borderId="0" xfId="0" applyFill="1" applyAlignment="1">
      <alignment horizontal="center" vertical="center"/>
    </xf>
    <xf numFmtId="0" fontId="0" fillId="35" borderId="0" xfId="0" applyFill="1"/>
    <xf numFmtId="0" fontId="37" fillId="0" borderId="3" xfId="0" applyFont="1" applyBorder="1"/>
    <xf numFmtId="0" fontId="37" fillId="0" borderId="4" xfId="0" applyFont="1" applyBorder="1"/>
    <xf numFmtId="0" fontId="37" fillId="0" borderId="5" xfId="0" applyFont="1" applyBorder="1"/>
    <xf numFmtId="0" fontId="38" fillId="0" borderId="4" xfId="0" applyFont="1" applyBorder="1"/>
    <xf numFmtId="0" fontId="38" fillId="0" borderId="5" xfId="0" applyFont="1" applyBorder="1"/>
    <xf numFmtId="0" fontId="2" fillId="9" borderId="3"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5" xfId="0" applyFont="1" applyFill="1" applyBorder="1" applyAlignment="1">
      <alignment horizontal="center" vertical="center"/>
    </xf>
    <xf numFmtId="0" fontId="2" fillId="31" borderId="3"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xf>
    <xf numFmtId="0" fontId="2" fillId="14" borderId="5" xfId="0" applyFont="1" applyFill="1" applyBorder="1" applyAlignment="1">
      <alignment horizontal="center" vertical="center"/>
    </xf>
    <xf numFmtId="0" fontId="2" fillId="9" borderId="27" xfId="0" applyFont="1" applyFill="1" applyBorder="1"/>
    <xf numFmtId="0" fontId="2" fillId="31" borderId="0" xfId="0" applyFont="1" applyFill="1"/>
    <xf numFmtId="0" fontId="2" fillId="14" borderId="28" xfId="0" applyFont="1" applyFill="1" applyBorder="1"/>
    <xf numFmtId="0" fontId="0" fillId="41" borderId="27" xfId="0" applyFill="1" applyBorder="1"/>
    <xf numFmtId="0" fontId="0" fillId="25" borderId="0" xfId="0" applyFill="1"/>
    <xf numFmtId="0" fontId="0" fillId="42" borderId="0" xfId="0" applyFill="1"/>
    <xf numFmtId="0" fontId="0" fillId="43" borderId="0" xfId="0" applyFill="1"/>
    <xf numFmtId="0" fontId="0" fillId="44" borderId="28" xfId="0" applyFill="1" applyBorder="1"/>
    <xf numFmtId="10" fontId="0" fillId="0" borderId="0" xfId="0" applyNumberFormat="1" applyAlignment="1">
      <alignment horizontal="center" vertical="center"/>
    </xf>
    <xf numFmtId="0" fontId="17" fillId="0" borderId="2" xfId="0" applyFont="1" applyBorder="1" applyAlignment="1">
      <alignment horizontal="center" vertical="center"/>
    </xf>
    <xf numFmtId="0" fontId="39" fillId="0" borderId="2" xfId="0" applyFont="1" applyBorder="1" applyAlignment="1">
      <alignment horizontal="center" vertical="center"/>
    </xf>
    <xf numFmtId="0" fontId="17" fillId="0" borderId="35" xfId="0" applyFont="1" applyBorder="1" applyAlignment="1">
      <alignment horizontal="center" vertical="center"/>
    </xf>
    <xf numFmtId="0" fontId="39" fillId="0" borderId="35" xfId="0" applyFont="1" applyBorder="1" applyAlignment="1">
      <alignment horizontal="center" vertical="center"/>
    </xf>
    <xf numFmtId="10" fontId="0" fillId="0" borderId="35" xfId="0" applyNumberFormat="1" applyBorder="1" applyAlignment="1">
      <alignment horizontal="center" vertical="center"/>
    </xf>
    <xf numFmtId="10" fontId="0" fillId="0" borderId="5" xfId="0" applyNumberFormat="1" applyBorder="1" applyAlignment="1">
      <alignment horizontal="center"/>
    </xf>
    <xf numFmtId="10" fontId="0" fillId="0" borderId="35" xfId="0" applyNumberFormat="1" applyBorder="1" applyAlignment="1">
      <alignment horizontal="center"/>
    </xf>
    <xf numFmtId="10" fontId="0" fillId="0" borderId="39" xfId="0" applyNumberFormat="1" applyBorder="1" applyAlignment="1">
      <alignment horizontal="center" vertical="center"/>
    </xf>
    <xf numFmtId="10" fontId="0" fillId="0" borderId="28" xfId="0" applyNumberFormat="1" applyBorder="1" applyAlignment="1">
      <alignment horizontal="center"/>
    </xf>
    <xf numFmtId="10" fontId="0" fillId="0" borderId="39" xfId="0" applyNumberFormat="1" applyBorder="1" applyAlignment="1">
      <alignment horizontal="center"/>
    </xf>
    <xf numFmtId="0" fontId="0" fillId="0" borderId="28" xfId="0" applyBorder="1" applyAlignment="1">
      <alignment horizontal="center" vertical="center"/>
    </xf>
    <xf numFmtId="10" fontId="0" fillId="0" borderId="8" xfId="0" applyNumberFormat="1" applyBorder="1" applyAlignment="1">
      <alignment horizontal="center"/>
    </xf>
    <xf numFmtId="10" fontId="0" fillId="0" borderId="44" xfId="0" applyNumberFormat="1" applyBorder="1" applyAlignment="1">
      <alignment horizontal="center"/>
    </xf>
    <xf numFmtId="10" fontId="0" fillId="0" borderId="44" xfId="0" applyNumberFormat="1" applyBorder="1" applyAlignment="1">
      <alignment horizontal="center" vertical="center"/>
    </xf>
    <xf numFmtId="0" fontId="0" fillId="4" borderId="0" xfId="0" applyFill="1" applyAlignment="1">
      <alignment horizontal="center" vertical="center"/>
    </xf>
    <xf numFmtId="0" fontId="25" fillId="4" borderId="0" xfId="0" applyFont="1" applyFill="1" applyAlignment="1">
      <alignment horizontal="center" vertical="center"/>
    </xf>
    <xf numFmtId="0" fontId="0" fillId="40" borderId="0" xfId="0" applyFill="1" applyAlignment="1">
      <alignment wrapText="1"/>
    </xf>
    <xf numFmtId="0" fontId="0" fillId="19" borderId="0" xfId="0" applyFill="1" applyAlignment="1">
      <alignment wrapText="1"/>
    </xf>
    <xf numFmtId="2" fontId="0" fillId="45" borderId="0" xfId="0" applyNumberFormat="1" applyFill="1"/>
    <xf numFmtId="10" fontId="0" fillId="0" borderId="0" xfId="0" applyNumberFormat="1"/>
    <xf numFmtId="2" fontId="0" fillId="19" borderId="0" xfId="0" applyNumberFormat="1" applyFill="1"/>
    <xf numFmtId="2" fontId="15" fillId="19" borderId="0" xfId="0" applyNumberFormat="1" applyFont="1" applyFill="1"/>
    <xf numFmtId="0" fontId="0" fillId="0" borderId="0" xfId="0" applyAlignment="1">
      <alignment horizontal="left" vertical="center"/>
    </xf>
    <xf numFmtId="10" fontId="0" fillId="0" borderId="18" xfId="0" applyNumberFormat="1" applyBorder="1" applyAlignment="1">
      <alignment vertical="center"/>
    </xf>
    <xf numFmtId="10" fontId="0" fillId="0" borderId="10" xfId="0" applyNumberFormat="1" applyBorder="1"/>
    <xf numFmtId="2" fontId="0" fillId="0" borderId="18" xfId="0" applyNumberFormat="1" applyBorder="1" applyAlignment="1">
      <alignment vertical="center"/>
    </xf>
    <xf numFmtId="2" fontId="0" fillId="0" borderId="10" xfId="0" applyNumberFormat="1" applyBorder="1"/>
    <xf numFmtId="0" fontId="0" fillId="0" borderId="1" xfId="0" applyBorder="1"/>
    <xf numFmtId="0" fontId="9" fillId="0" borderId="1" xfId="0" applyFont="1" applyBorder="1" applyAlignment="1">
      <alignment horizontal="center"/>
    </xf>
    <xf numFmtId="9" fontId="0" fillId="0" borderId="1" xfId="0" applyNumberFormat="1" applyBorder="1"/>
    <xf numFmtId="0" fontId="9" fillId="0" borderId="1" xfId="0" applyFont="1" applyBorder="1" applyAlignment="1">
      <alignment horizontal="center" vertical="center"/>
    </xf>
    <xf numFmtId="0" fontId="0" fillId="0" borderId="1" xfId="0" applyBorder="1" applyAlignment="1">
      <alignment horizontal="center" vertical="center"/>
    </xf>
    <xf numFmtId="2" fontId="0" fillId="0" borderId="10" xfId="0" applyNumberFormat="1" applyBorder="1" applyAlignment="1">
      <alignment vertical="center"/>
    </xf>
    <xf numFmtId="0" fontId="0" fillId="0" borderId="10" xfId="0" applyBorder="1" applyAlignment="1">
      <alignment vertical="center"/>
    </xf>
    <xf numFmtId="10" fontId="0" fillId="0" borderId="10" xfId="0" applyNumberFormat="1" applyBorder="1" applyAlignment="1">
      <alignment vertical="center"/>
    </xf>
    <xf numFmtId="0" fontId="8" fillId="0" borderId="27" xfId="0" applyFont="1" applyBorder="1" applyAlignment="1">
      <alignment horizontal="center"/>
    </xf>
    <xf numFmtId="0" fontId="8" fillId="13" borderId="27" xfId="0" applyFont="1" applyFill="1" applyBorder="1" applyAlignment="1">
      <alignment horizontal="center"/>
    </xf>
    <xf numFmtId="10" fontId="0" fillId="46" borderId="10" xfId="0" applyNumberFormat="1" applyFill="1" applyBorder="1"/>
    <xf numFmtId="10" fontId="0" fillId="27" borderId="10" xfId="0" applyNumberFormat="1" applyFill="1" applyBorder="1" applyAlignment="1">
      <alignment vertical="center"/>
    </xf>
    <xf numFmtId="0" fontId="0" fillId="0" borderId="18" xfId="0" applyBorder="1"/>
    <xf numFmtId="0" fontId="0" fillId="39" borderId="10" xfId="0" applyFill="1" applyBorder="1"/>
    <xf numFmtId="10" fontId="0" fillId="0" borderId="18" xfId="0" applyNumberFormat="1" applyBorder="1"/>
    <xf numFmtId="0" fontId="20" fillId="10"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0" fillId="38" borderId="1" xfId="0" applyFont="1" applyFill="1" applyBorder="1" applyAlignment="1">
      <alignment horizontal="center" vertical="center" wrapText="1"/>
    </xf>
    <xf numFmtId="0" fontId="0" fillId="0" borderId="66" xfId="0" applyBorder="1"/>
    <xf numFmtId="0" fontId="0" fillId="0" borderId="67" xfId="0" applyBorder="1" applyAlignment="1">
      <alignment horizontal="center" vertical="center"/>
    </xf>
    <xf numFmtId="0" fontId="0" fillId="0" borderId="18" xfId="0" applyBorder="1" applyAlignment="1">
      <alignment horizontal="center" vertical="center"/>
    </xf>
    <xf numFmtId="0" fontId="0" fillId="0" borderId="48" xfId="0" applyBorder="1" applyAlignment="1">
      <alignment horizontal="center" vertical="center"/>
    </xf>
    <xf numFmtId="0" fontId="3" fillId="2" borderId="18" xfId="0" applyFont="1" applyFill="1" applyBorder="1" applyAlignment="1">
      <alignment horizontal="center" vertical="center" wrapText="1"/>
    </xf>
    <xf numFmtId="0" fontId="0" fillId="0" borderId="68" xfId="0" applyBorder="1"/>
    <xf numFmtId="0" fontId="0" fillId="0" borderId="69" xfId="0" applyBorder="1"/>
    <xf numFmtId="0" fontId="0" fillId="0" borderId="48" xfId="0" applyBorder="1"/>
    <xf numFmtId="2" fontId="0" fillId="0" borderId="18" xfId="0" applyNumberFormat="1" applyBorder="1"/>
    <xf numFmtId="0" fontId="0" fillId="0" borderId="67" xfId="0" applyBorder="1"/>
    <xf numFmtId="0" fontId="0" fillId="41" borderId="10" xfId="0" applyFill="1" applyBorder="1" applyAlignment="1">
      <alignment horizontal="center" vertical="center"/>
    </xf>
    <xf numFmtId="0" fontId="0" fillId="41" borderId="0" xfId="0" applyFill="1" applyAlignment="1">
      <alignment horizontal="center" vertical="center"/>
    </xf>
    <xf numFmtId="0" fontId="0" fillId="41" borderId="10" xfId="0" applyFill="1" applyBorder="1"/>
    <xf numFmtId="0" fontId="3" fillId="47" borderId="10" xfId="0" applyFont="1" applyFill="1" applyBorder="1" applyAlignment="1">
      <alignment horizontal="center" vertical="center" wrapText="1"/>
    </xf>
    <xf numFmtId="0" fontId="0" fillId="41" borderId="0" xfId="0" applyFill="1"/>
    <xf numFmtId="0" fontId="0" fillId="41" borderId="18" xfId="0" applyFill="1" applyBorder="1"/>
    <xf numFmtId="0" fontId="0" fillId="41" borderId="18" xfId="0" applyFill="1" applyBorder="1" applyAlignment="1">
      <alignment vertical="center"/>
    </xf>
    <xf numFmtId="10" fontId="0" fillId="41" borderId="18" xfId="0" applyNumberFormat="1" applyFill="1" applyBorder="1" applyAlignment="1">
      <alignment vertical="center"/>
    </xf>
    <xf numFmtId="2" fontId="0" fillId="41" borderId="18" xfId="0" applyNumberFormat="1" applyFill="1" applyBorder="1" applyAlignment="1">
      <alignment vertical="center"/>
    </xf>
    <xf numFmtId="10" fontId="0" fillId="41" borderId="10" xfId="0" applyNumberFormat="1" applyFill="1" applyBorder="1"/>
    <xf numFmtId="0" fontId="0" fillId="41" borderId="10" xfId="0" applyFill="1" applyBorder="1" applyAlignment="1">
      <alignment vertical="center"/>
    </xf>
    <xf numFmtId="2" fontId="0" fillId="41" borderId="10" xfId="0" applyNumberFormat="1" applyFill="1" applyBorder="1"/>
    <xf numFmtId="2" fontId="0" fillId="41" borderId="10" xfId="0" applyNumberFormat="1" applyFill="1" applyBorder="1" applyAlignment="1">
      <alignment vertical="center"/>
    </xf>
    <xf numFmtId="10" fontId="0" fillId="41" borderId="10" xfId="0" applyNumberFormat="1" applyFill="1" applyBorder="1" applyAlignment="1">
      <alignment vertical="center"/>
    </xf>
    <xf numFmtId="0" fontId="0" fillId="41" borderId="18" xfId="0" applyFill="1" applyBorder="1" applyAlignment="1">
      <alignment horizontal="center" vertical="center"/>
    </xf>
    <xf numFmtId="0" fontId="0" fillId="41" borderId="48" xfId="0" applyFill="1" applyBorder="1" applyAlignment="1">
      <alignment horizontal="center" vertical="center"/>
    </xf>
    <xf numFmtId="0" fontId="3" fillId="47" borderId="18" xfId="0" applyFont="1" applyFill="1" applyBorder="1" applyAlignment="1">
      <alignment horizontal="center" vertical="center" wrapText="1"/>
    </xf>
    <xf numFmtId="0" fontId="0" fillId="41" borderId="68" xfId="0" applyFill="1" applyBorder="1"/>
    <xf numFmtId="10" fontId="0" fillId="41" borderId="66" xfId="0" applyNumberFormat="1" applyFill="1" applyBorder="1" applyAlignment="1">
      <alignment vertical="center"/>
    </xf>
    <xf numFmtId="0" fontId="0" fillId="41" borderId="67" xfId="0" applyFill="1" applyBorder="1"/>
    <xf numFmtId="0" fontId="0" fillId="0" borderId="70" xfId="0" applyBorder="1"/>
    <xf numFmtId="10" fontId="0" fillId="0" borderId="67" xfId="0" applyNumberFormat="1" applyBorder="1"/>
    <xf numFmtId="0" fontId="0" fillId="4" borderId="1" xfId="0" applyFill="1" applyBorder="1" applyAlignment="1">
      <alignment horizontal="center" vertical="center" wrapText="1"/>
    </xf>
    <xf numFmtId="10" fontId="0" fillId="36" borderId="10" xfId="0" applyNumberFormat="1" applyFill="1" applyBorder="1" applyAlignment="1">
      <alignment vertical="center"/>
    </xf>
    <xf numFmtId="10" fontId="0" fillId="39" borderId="10" xfId="0" applyNumberFormat="1" applyFill="1" applyBorder="1"/>
    <xf numFmtId="0" fontId="0" fillId="37" borderId="1" xfId="0" applyFill="1" applyBorder="1" applyAlignment="1">
      <alignment horizontal="center" vertical="center" wrapText="1"/>
    </xf>
    <xf numFmtId="0" fontId="0" fillId="9" borderId="1" xfId="0" applyFill="1" applyBorder="1" applyAlignment="1">
      <alignment horizontal="center" vertical="center" wrapText="1"/>
    </xf>
    <xf numFmtId="10" fontId="0" fillId="0" borderId="68" xfId="0" applyNumberFormat="1" applyBorder="1"/>
    <xf numFmtId="0" fontId="15" fillId="0" borderId="0" xfId="0" quotePrefix="1" applyFont="1"/>
    <xf numFmtId="0" fontId="40" fillId="48" borderId="1" xfId="0" applyFont="1" applyFill="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0" fillId="49" borderId="1" xfId="0" applyNumberFormat="1" applyFill="1" applyBorder="1" applyAlignment="1">
      <alignment horizontal="center"/>
    </xf>
    <xf numFmtId="10" fontId="0" fillId="8" borderId="10" xfId="0" applyNumberFormat="1" applyFill="1" applyBorder="1"/>
    <xf numFmtId="0" fontId="41" fillId="0" borderId="1" xfId="0" applyFont="1" applyBorder="1" applyAlignment="1">
      <alignment horizontal="center"/>
    </xf>
    <xf numFmtId="0" fontId="0" fillId="0" borderId="71" xfId="0" applyBorder="1"/>
    <xf numFmtId="0" fontId="0" fillId="0" borderId="54" xfId="0" applyBorder="1"/>
    <xf numFmtId="0" fontId="0" fillId="0" borderId="36" xfId="0" applyBorder="1" applyAlignment="1">
      <alignment horizontal="center" vertical="center" wrapText="1"/>
    </xf>
    <xf numFmtId="0" fontId="0" fillId="41" borderId="72" xfId="0" applyFill="1" applyBorder="1"/>
    <xf numFmtId="0" fontId="0" fillId="0" borderId="73" xfId="0" applyBorder="1"/>
    <xf numFmtId="0" fontId="0" fillId="41" borderId="73" xfId="0" applyFill="1" applyBorder="1"/>
    <xf numFmtId="0" fontId="0" fillId="0" borderId="72" xfId="0" applyBorder="1"/>
    <xf numFmtId="0" fontId="0" fillId="4" borderId="68" xfId="0" applyFill="1" applyBorder="1" applyAlignment="1">
      <alignment horizontal="center" vertical="center" wrapText="1"/>
    </xf>
    <xf numFmtId="0" fontId="0" fillId="36" borderId="37" xfId="0" applyFill="1" applyBorder="1" applyAlignment="1">
      <alignment horizontal="center" vertical="center" wrapText="1"/>
    </xf>
    <xf numFmtId="10" fontId="0" fillId="0" borderId="28" xfId="0" applyNumberFormat="1" applyBorder="1"/>
    <xf numFmtId="10" fontId="0" fillId="0" borderId="65" xfId="0" applyNumberFormat="1" applyBorder="1"/>
    <xf numFmtId="10" fontId="0" fillId="0" borderId="72" xfId="0" applyNumberFormat="1" applyBorder="1"/>
    <xf numFmtId="0" fontId="0" fillId="20" borderId="15" xfId="0" applyFill="1" applyBorder="1" applyAlignment="1">
      <alignment horizontal="center" vertical="center"/>
    </xf>
    <xf numFmtId="0" fontId="0" fillId="4" borderId="1" xfId="0" applyFill="1" applyBorder="1" applyAlignment="1">
      <alignment horizontal="center" vertical="center"/>
    </xf>
    <xf numFmtId="0" fontId="0" fillId="6" borderId="16" xfId="0" applyFill="1" applyBorder="1"/>
    <xf numFmtId="0" fontId="1" fillId="8" borderId="7" xfId="0" applyFont="1" applyFill="1" applyBorder="1" applyAlignment="1">
      <alignment horizontal="center" vertical="center"/>
    </xf>
    <xf numFmtId="0" fontId="2" fillId="8" borderId="6" xfId="0" applyFont="1" applyFill="1" applyBorder="1" applyAlignment="1">
      <alignment horizontal="center" vertical="center"/>
    </xf>
    <xf numFmtId="0" fontId="2" fillId="8" borderId="7" xfId="0" applyFont="1" applyFill="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1" fillId="8" borderId="8" xfId="0" applyFont="1" applyFill="1" applyBorder="1" applyAlignment="1">
      <alignment horizontal="center" vertical="center"/>
    </xf>
    <xf numFmtId="0" fontId="20" fillId="17" borderId="4" xfId="0" applyFont="1" applyFill="1" applyBorder="1" applyAlignment="1">
      <alignment horizontal="center" vertical="center"/>
    </xf>
    <xf numFmtId="0" fontId="20" fillId="17" borderId="5" xfId="0" applyFont="1" applyFill="1" applyBorder="1" applyAlignment="1">
      <alignment horizontal="center" vertical="center"/>
    </xf>
    <xf numFmtId="0" fontId="1" fillId="17" borderId="6" xfId="0" applyFont="1" applyFill="1" applyBorder="1" applyAlignment="1">
      <alignment horizontal="center" vertical="center"/>
    </xf>
    <xf numFmtId="0" fontId="20" fillId="17" borderId="7" xfId="0" applyFont="1" applyFill="1" applyBorder="1" applyAlignment="1">
      <alignment horizontal="center" vertical="center"/>
    </xf>
    <xf numFmtId="0" fontId="1" fillId="17" borderId="7" xfId="0" applyFont="1" applyFill="1" applyBorder="1" applyAlignment="1">
      <alignment horizontal="center" vertical="center"/>
    </xf>
    <xf numFmtId="0" fontId="15" fillId="0" borderId="0" xfId="0" applyFont="1" applyAlignment="1">
      <alignment horizontal="center" vertical="center"/>
    </xf>
    <xf numFmtId="0" fontId="15" fillId="0" borderId="10" xfId="0" applyFont="1" applyBorder="1"/>
    <xf numFmtId="0" fontId="8" fillId="6" borderId="0" xfId="0" applyFont="1" applyFill="1" applyAlignment="1">
      <alignment horizontal="center"/>
    </xf>
    <xf numFmtId="0" fontId="9" fillId="6" borderId="0" xfId="0" applyFont="1" applyFill="1" applyAlignment="1">
      <alignment horizontal="center"/>
    </xf>
    <xf numFmtId="2" fontId="0" fillId="27" borderId="0" xfId="0" applyNumberFormat="1" applyFill="1" applyAlignment="1">
      <alignment horizontal="center"/>
    </xf>
    <xf numFmtId="2" fontId="0" fillId="6" borderId="0" xfId="0" applyNumberFormat="1" applyFill="1" applyAlignment="1">
      <alignment horizontal="center"/>
    </xf>
    <xf numFmtId="9" fontId="22" fillId="6" borderId="0" xfId="0" applyNumberFormat="1" applyFont="1" applyFill="1" applyAlignment="1">
      <alignment horizontal="center"/>
    </xf>
    <xf numFmtId="2" fontId="0" fillId="0" borderId="73" xfId="0" applyNumberFormat="1" applyBorder="1"/>
    <xf numFmtId="1" fontId="0" fillId="0" borderId="73" xfId="0" applyNumberFormat="1" applyBorder="1"/>
    <xf numFmtId="0" fontId="0" fillId="22" borderId="0" xfId="0" applyFill="1"/>
    <xf numFmtId="0" fontId="42" fillId="0" borderId="0" xfId="0" applyFont="1"/>
    <xf numFmtId="0" fontId="44" fillId="0" borderId="0" xfId="0" applyFont="1"/>
    <xf numFmtId="0" fontId="0" fillId="19" borderId="67" xfId="0" applyFill="1" applyBorder="1"/>
    <xf numFmtId="0" fontId="0" fillId="19" borderId="10" xfId="0" applyFill="1" applyBorder="1" applyAlignment="1">
      <alignment horizontal="center" vertical="center"/>
    </xf>
    <xf numFmtId="0" fontId="0" fillId="19" borderId="0" xfId="0" applyFill="1" applyAlignment="1">
      <alignment horizontal="center" vertical="center"/>
    </xf>
    <xf numFmtId="0" fontId="0" fillId="0" borderId="0" xfId="0" applyAlignment="1">
      <alignment horizontal="center"/>
    </xf>
    <xf numFmtId="0" fontId="0" fillId="20" borderId="0" xfId="0" applyFill="1" applyAlignment="1">
      <alignment horizontal="left"/>
    </xf>
    <xf numFmtId="0" fontId="0" fillId="39" borderId="0" xfId="0" applyFill="1" applyAlignment="1">
      <alignment horizontal="center" vertical="center"/>
    </xf>
    <xf numFmtId="0" fontId="0" fillId="4" borderId="0" xfId="0" applyFill="1" applyAlignment="1">
      <alignment horizontal="center"/>
    </xf>
    <xf numFmtId="0" fontId="1" fillId="50" borderId="63" xfId="0" applyFont="1" applyFill="1" applyBorder="1" applyAlignment="1">
      <alignment horizontal="center" vertical="center"/>
    </xf>
    <xf numFmtId="0" fontId="0" fillId="27" borderId="0" xfId="0" applyFill="1" applyAlignment="1">
      <alignment horizontal="center"/>
    </xf>
    <xf numFmtId="0" fontId="0" fillId="20" borderId="33" xfId="0" applyFill="1" applyBorder="1" applyAlignment="1">
      <alignment horizontal="center"/>
    </xf>
    <xf numFmtId="0" fontId="0" fillId="20" borderId="34" xfId="0" applyFill="1" applyBorder="1" applyAlignment="1">
      <alignment horizontal="center"/>
    </xf>
    <xf numFmtId="0" fontId="0" fillId="20" borderId="74" xfId="0" applyFill="1" applyBorder="1" applyAlignment="1">
      <alignment horizontal="center"/>
    </xf>
    <xf numFmtId="0" fontId="0" fillId="20" borderId="4" xfId="0" applyFill="1" applyBorder="1" applyAlignment="1">
      <alignment horizontal="center"/>
    </xf>
    <xf numFmtId="0" fontId="0" fillId="20" borderId="5" xfId="0" applyFill="1" applyBorder="1" applyAlignment="1">
      <alignment horizontal="center"/>
    </xf>
    <xf numFmtId="164" fontId="0" fillId="20" borderId="28" xfId="1" applyNumberFormat="1" applyFont="1" applyFill="1" applyBorder="1"/>
    <xf numFmtId="164" fontId="0" fillId="20" borderId="8" xfId="1" applyNumberFormat="1" applyFont="1" applyFill="1" applyBorder="1"/>
    <xf numFmtId="0" fontId="0" fillId="0" borderId="27" xfId="0" applyBorder="1" applyAlignment="1">
      <alignment horizontal="center" vertical="center"/>
    </xf>
    <xf numFmtId="2" fontId="0" fillId="0" borderId="0" xfId="0" applyNumberFormat="1" applyAlignment="1">
      <alignment horizontal="center"/>
    </xf>
    <xf numFmtId="9" fontId="22" fillId="0" borderId="0" xfId="0" applyNumberFormat="1" applyFont="1" applyAlignment="1">
      <alignment horizontal="center"/>
    </xf>
    <xf numFmtId="0" fontId="0" fillId="0" borderId="26" xfId="0" applyBorder="1" applyAlignment="1">
      <alignment horizontal="right" vertical="center"/>
    </xf>
    <xf numFmtId="0" fontId="0" fillId="36" borderId="0" xfId="0" applyFill="1"/>
    <xf numFmtId="0" fontId="8" fillId="22" borderId="27" xfId="0" applyFont="1" applyFill="1" applyBorder="1" applyAlignment="1">
      <alignment horizontal="center"/>
    </xf>
    <xf numFmtId="0" fontId="9" fillId="22" borderId="0" xfId="0" applyFont="1" applyFill="1" applyAlignment="1">
      <alignment horizontal="center"/>
    </xf>
    <xf numFmtId="10" fontId="0" fillId="22" borderId="0" xfId="0" applyNumberFormat="1" applyFill="1"/>
    <xf numFmtId="10" fontId="0" fillId="22" borderId="28" xfId="0" applyNumberFormat="1" applyFill="1" applyBorder="1"/>
    <xf numFmtId="0" fontId="8" fillId="0" borderId="6" xfId="0" applyFont="1" applyBorder="1" applyAlignment="1">
      <alignment horizontal="center"/>
    </xf>
    <xf numFmtId="0" fontId="9" fillId="0" borderId="7" xfId="0" applyFont="1" applyBorder="1" applyAlignment="1">
      <alignment horizontal="center"/>
    </xf>
    <xf numFmtId="10" fontId="0" fillId="6" borderId="27" xfId="0" applyNumberFormat="1" applyFill="1" applyBorder="1"/>
    <xf numFmtId="0" fontId="0" fillId="51" borderId="0" xfId="0" applyFill="1"/>
    <xf numFmtId="0" fontId="0" fillId="0" borderId="75" xfId="0" applyBorder="1" applyAlignment="1">
      <alignment horizontal="center"/>
    </xf>
    <xf numFmtId="10" fontId="0" fillId="0" borderId="75" xfId="0" applyNumberFormat="1" applyBorder="1" applyAlignment="1">
      <alignment horizontal="center"/>
    </xf>
    <xf numFmtId="0" fontId="2" fillId="37" borderId="1" xfId="0" applyFont="1" applyFill="1" applyBorder="1" applyAlignment="1">
      <alignment horizontal="center" vertical="center"/>
    </xf>
    <xf numFmtId="0" fontId="2" fillId="15" borderId="1" xfId="0" applyFont="1" applyFill="1" applyBorder="1" applyAlignment="1">
      <alignment horizontal="center" vertical="center"/>
    </xf>
    <xf numFmtId="10" fontId="42" fillId="0" borderId="0" xfId="0" applyNumberFormat="1" applyFont="1"/>
    <xf numFmtId="0" fontId="0" fillId="0" borderId="68" xfId="0" applyBorder="1" applyAlignment="1">
      <alignment vertical="center"/>
    </xf>
    <xf numFmtId="2" fontId="0" fillId="0" borderId="1" xfId="0" applyNumberFormat="1" applyBorder="1" applyAlignment="1">
      <alignment horizontal="center"/>
    </xf>
    <xf numFmtId="2" fontId="0" fillId="0" borderId="75" xfId="0" applyNumberFormat="1" applyBorder="1" applyAlignment="1">
      <alignment horizontal="center"/>
    </xf>
    <xf numFmtId="10" fontId="20" fillId="53" borderId="10" xfId="0" applyNumberFormat="1" applyFont="1" applyFill="1" applyBorder="1"/>
    <xf numFmtId="0" fontId="10" fillId="6" borderId="0" xfId="0" applyFont="1" applyFill="1" applyAlignment="1">
      <alignment horizontal="center"/>
    </xf>
    <xf numFmtId="0" fontId="0" fillId="6" borderId="0" xfId="0" applyFill="1" applyAlignment="1">
      <alignment horizontal="center" vertical="center"/>
    </xf>
    <xf numFmtId="0" fontId="0" fillId="6" borderId="1" xfId="0" applyFill="1" applyBorder="1" applyAlignment="1">
      <alignment horizontal="center"/>
    </xf>
    <xf numFmtId="10" fontId="0" fillId="6" borderId="1" xfId="0" applyNumberFormat="1" applyFill="1" applyBorder="1" applyAlignment="1">
      <alignment horizontal="center"/>
    </xf>
    <xf numFmtId="2" fontId="0" fillId="6" borderId="1" xfId="0" applyNumberFormat="1" applyFill="1" applyBorder="1" applyAlignment="1">
      <alignment horizontal="center"/>
    </xf>
    <xf numFmtId="10" fontId="0" fillId="19" borderId="11" xfId="0" applyNumberFormat="1" applyFill="1" applyBorder="1" applyAlignment="1">
      <alignment vertical="center"/>
    </xf>
    <xf numFmtId="10" fontId="0" fillId="19" borderId="12" xfId="0" applyNumberFormat="1" applyFill="1" applyBorder="1"/>
    <xf numFmtId="10" fontId="0" fillId="19" borderId="16" xfId="0" applyNumberFormat="1" applyFill="1" applyBorder="1"/>
    <xf numFmtId="0" fontId="43" fillId="0" borderId="67" xfId="0" applyFont="1" applyBorder="1"/>
    <xf numFmtId="0" fontId="43" fillId="0" borderId="10" xfId="0" applyFont="1" applyBorder="1"/>
    <xf numFmtId="9" fontId="0" fillId="0" borderId="10" xfId="0" applyNumberFormat="1" applyBorder="1"/>
    <xf numFmtId="10" fontId="20" fillId="12" borderId="10" xfId="0" applyNumberFormat="1" applyFont="1" applyFill="1" applyBorder="1"/>
    <xf numFmtId="10" fontId="0" fillId="31" borderId="10" xfId="0" applyNumberFormat="1" applyFill="1" applyBorder="1"/>
    <xf numFmtId="10" fontId="0" fillId="19" borderId="12" xfId="0" applyNumberFormat="1" applyFill="1" applyBorder="1" applyAlignment="1">
      <alignment vertical="center"/>
    </xf>
    <xf numFmtId="10" fontId="0" fillId="36" borderId="10" xfId="0" applyNumberFormat="1" applyFill="1" applyBorder="1"/>
    <xf numFmtId="0" fontId="20" fillId="54" borderId="37"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12" borderId="3" xfId="0" applyFont="1" applyFill="1" applyBorder="1" applyAlignment="1">
      <alignment horizontal="center" vertical="center"/>
    </xf>
    <xf numFmtId="0" fontId="1" fillId="17" borderId="3" xfId="0" applyFont="1" applyFill="1" applyBorder="1" applyAlignment="1">
      <alignment horizontal="center" vertical="center"/>
    </xf>
    <xf numFmtId="0" fontId="2" fillId="15" borderId="6" xfId="0" applyFont="1" applyFill="1" applyBorder="1" applyAlignment="1">
      <alignment horizontal="center" vertical="center"/>
    </xf>
    <xf numFmtId="0" fontId="2" fillId="18" borderId="7" xfId="0" applyFont="1" applyFill="1" applyBorder="1" applyAlignment="1">
      <alignment horizontal="center" vertical="center"/>
    </xf>
    <xf numFmtId="0" fontId="2" fillId="9" borderId="6" xfId="0" applyFont="1" applyFill="1" applyBorder="1" applyAlignment="1">
      <alignment horizontal="center" vertical="center"/>
    </xf>
    <xf numFmtId="0" fontId="2" fillId="9" borderId="7" xfId="0" applyFont="1" applyFill="1" applyBorder="1" applyAlignment="1">
      <alignment horizontal="center" vertical="center"/>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1" fillId="11" borderId="7"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0" fontId="0" fillId="0" borderId="5" xfId="0" applyBorder="1"/>
    <xf numFmtId="0" fontId="2" fillId="16" borderId="6" xfId="0" applyFont="1" applyFill="1" applyBorder="1" applyAlignment="1">
      <alignment horizontal="center" vertical="center"/>
    </xf>
    <xf numFmtId="0" fontId="2" fillId="16" borderId="7" xfId="0" applyFont="1" applyFill="1" applyBorder="1" applyAlignment="1">
      <alignment horizontal="center" vertical="center"/>
    </xf>
    <xf numFmtId="0" fontId="0" fillId="0" borderId="8" xfId="0" applyBorder="1"/>
    <xf numFmtId="0" fontId="6" fillId="5"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2" fillId="6" borderId="14"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0" fillId="52" borderId="60" xfId="0" applyFill="1" applyBorder="1" applyAlignment="1">
      <alignment horizontal="center" vertical="center"/>
    </xf>
    <xf numFmtId="0" fontId="0" fillId="52" borderId="26" xfId="0" applyFill="1" applyBorder="1" applyAlignment="1">
      <alignment horizontal="center" vertical="center"/>
    </xf>
    <xf numFmtId="0" fontId="0" fillId="52" borderId="36" xfId="0" applyFill="1" applyBorder="1" applyAlignment="1">
      <alignment horizontal="center" vertical="center"/>
    </xf>
    <xf numFmtId="0" fontId="2" fillId="6" borderId="1" xfId="0" applyFont="1" applyFill="1" applyBorder="1" applyAlignment="1">
      <alignment horizontal="center" vertical="center"/>
    </xf>
    <xf numFmtId="0" fontId="0" fillId="6" borderId="1" xfId="0" applyFill="1" applyBorder="1" applyAlignment="1">
      <alignment horizontal="center" vertical="center"/>
    </xf>
    <xf numFmtId="0" fontId="0" fillId="7" borderId="60" xfId="0" applyFill="1" applyBorder="1" applyAlignment="1">
      <alignment horizontal="center" vertical="center"/>
    </xf>
    <xf numFmtId="0" fontId="0" fillId="0" borderId="26" xfId="0" applyBorder="1" applyAlignment="1">
      <alignment horizontal="center" vertical="center"/>
    </xf>
    <xf numFmtId="0" fontId="0" fillId="0" borderId="36" xfId="0" applyBorder="1" applyAlignment="1">
      <alignment horizontal="center" vertical="center"/>
    </xf>
    <xf numFmtId="0" fontId="0" fillId="20" borderId="0" xfId="0" applyFill="1" applyAlignment="1">
      <alignment horizontal="center"/>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0" fillId="0" borderId="24" xfId="0" applyBorder="1" applyAlignment="1">
      <alignment wrapText="1"/>
    </xf>
    <xf numFmtId="0" fontId="2" fillId="24" borderId="29" xfId="0" applyFont="1" applyFill="1" applyBorder="1" applyAlignment="1">
      <alignment horizontal="center"/>
    </xf>
    <xf numFmtId="0" fontId="2" fillId="24" borderId="30" xfId="0" applyFont="1" applyFill="1" applyBorder="1" applyAlignment="1">
      <alignment horizontal="center"/>
    </xf>
    <xf numFmtId="0" fontId="2" fillId="24" borderId="31" xfId="0" applyFont="1" applyFill="1" applyBorder="1" applyAlignment="1">
      <alignment horizontal="center"/>
    </xf>
  </cellXfs>
  <cellStyles count="2">
    <cellStyle name="Comma" xfId="1" builtinId="3"/>
    <cellStyle name="Normal" xfId="0" builtinId="0"/>
  </cellStyles>
  <dxfs count="11">
    <dxf>
      <font>
        <color rgb="FF9C0006"/>
      </font>
      <fill>
        <patternFill>
          <bgColor rgb="FFFFC7CE"/>
        </patternFill>
      </fill>
    </dxf>
    <dxf>
      <font>
        <color rgb="FFFFFFFF"/>
      </font>
      <fill>
        <patternFill>
          <bgColor rgb="FFC00000"/>
        </patternFill>
      </fill>
    </dxf>
    <dxf>
      <font>
        <color rgb="FFFAC090"/>
      </font>
      <fill>
        <patternFill>
          <bgColor rgb="FFFF0000"/>
        </patternFill>
      </fill>
    </dxf>
    <dxf>
      <font>
        <color theme="1"/>
      </font>
      <fill>
        <patternFill>
          <bgColor theme="5" tint="-0.24994659260841701"/>
        </patternFill>
      </fill>
    </dxf>
    <dxf>
      <font>
        <color rgb="FF000000"/>
      </font>
      <fill>
        <patternFill>
          <bgColor rgb="FFFFC000"/>
        </patternFill>
      </fill>
    </dxf>
    <dxf>
      <fill>
        <patternFill>
          <bgColor theme="6" tint="0.39967040009765925"/>
        </patternFill>
      </fill>
    </dxf>
    <dxf>
      <font>
        <color rgb="FFFFFFFF"/>
      </font>
      <fill>
        <patternFill>
          <bgColor rgb="FFC00000"/>
        </patternFill>
      </fill>
    </dxf>
    <dxf>
      <font>
        <color rgb="FFFAC090"/>
      </font>
      <fill>
        <patternFill>
          <bgColor rgb="FFFF0000"/>
        </patternFill>
      </fill>
    </dxf>
    <dxf>
      <font>
        <color theme="1"/>
      </font>
      <fill>
        <patternFill>
          <bgColor theme="5" tint="-0.24994659260841701"/>
        </patternFill>
      </fill>
    </dxf>
    <dxf>
      <font>
        <color rgb="FF000000"/>
      </font>
      <fill>
        <patternFill>
          <bgColor rgb="FFFFC000"/>
        </patternFill>
      </fill>
    </dxf>
    <dxf>
      <fill>
        <patternFill>
          <bgColor theme="6" tint="0.3996704000976592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Labor hrs / Day</c:v>
          </c:tx>
          <c:spPr>
            <a:ln w="28575" cap="rnd">
              <a:solidFill>
                <a:schemeClr val="accent1"/>
              </a:solidFill>
              <a:round/>
            </a:ln>
            <a:effectLst/>
          </c:spPr>
          <c:marker>
            <c:symbol val="none"/>
          </c:marker>
          <c:cat>
            <c:numRef>
              <c:f>CalcDaily!$AA$14:$AAN$14</c:f>
              <c:numCache>
                <c:formatCode>General</c:formatCode>
                <c:ptCount val="690"/>
              </c:numCache>
            </c:numRef>
          </c:cat>
          <c:val>
            <c:numRef>
              <c:f>CalcDaily!$AA$42:$AAN$42</c:f>
              <c:numCache>
                <c:formatCode>General</c:formatCode>
                <c:ptCount val="6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0.52666666666666673</c:v>
                </c:pt>
                <c:pt idx="17">
                  <c:v>0</c:v>
                </c:pt>
                <c:pt idx="18">
                  <c:v>0</c:v>
                </c:pt>
                <c:pt idx="19">
                  <c:v>0.56833333333333336</c:v>
                </c:pt>
                <c:pt idx="20">
                  <c:v>0</c:v>
                </c:pt>
                <c:pt idx="21">
                  <c:v>0</c:v>
                </c:pt>
                <c:pt idx="22">
                  <c:v>0.74666666666666659</c:v>
                </c:pt>
                <c:pt idx="23">
                  <c:v>0</c:v>
                </c:pt>
                <c:pt idx="24">
                  <c:v>0</c:v>
                </c:pt>
                <c:pt idx="25">
                  <c:v>0.42499999999999999</c:v>
                </c:pt>
                <c:pt idx="26">
                  <c:v>0</c:v>
                </c:pt>
                <c:pt idx="27">
                  <c:v>0</c:v>
                </c:pt>
                <c:pt idx="28">
                  <c:v>6.6666666666666666E-2</c:v>
                </c:pt>
                <c:pt idx="29">
                  <c:v>0</c:v>
                </c:pt>
                <c:pt idx="30">
                  <c:v>0</c:v>
                </c:pt>
                <c:pt idx="31">
                  <c:v>0.63250000000000006</c:v>
                </c:pt>
                <c:pt idx="32">
                  <c:v>0</c:v>
                </c:pt>
                <c:pt idx="33">
                  <c:v>0</c:v>
                </c:pt>
                <c:pt idx="34">
                  <c:v>0.49333333333333335</c:v>
                </c:pt>
                <c:pt idx="35">
                  <c:v>0</c:v>
                </c:pt>
                <c:pt idx="36">
                  <c:v>0</c:v>
                </c:pt>
                <c:pt idx="37">
                  <c:v>0.83333333333333337</c:v>
                </c:pt>
                <c:pt idx="38">
                  <c:v>0</c:v>
                </c:pt>
                <c:pt idx="39">
                  <c:v>0</c:v>
                </c:pt>
                <c:pt idx="40">
                  <c:v>0.57499999999999996</c:v>
                </c:pt>
                <c:pt idx="41">
                  <c:v>0</c:v>
                </c:pt>
                <c:pt idx="42">
                  <c:v>0</c:v>
                </c:pt>
                <c:pt idx="43">
                  <c:v>0</c:v>
                </c:pt>
                <c:pt idx="44">
                  <c:v>0</c:v>
                </c:pt>
                <c:pt idx="45">
                  <c:v>0</c:v>
                </c:pt>
                <c:pt idx="46">
                  <c:v>0</c:v>
                </c:pt>
                <c:pt idx="47">
                  <c:v>0</c:v>
                </c:pt>
                <c:pt idx="48">
                  <c:v>0</c:v>
                </c:pt>
                <c:pt idx="49">
                  <c:v>0.35333333333333333</c:v>
                </c:pt>
                <c:pt idx="50">
                  <c:v>0</c:v>
                </c:pt>
                <c:pt idx="51">
                  <c:v>0</c:v>
                </c:pt>
                <c:pt idx="52">
                  <c:v>0</c:v>
                </c:pt>
                <c:pt idx="53">
                  <c:v>0</c:v>
                </c:pt>
                <c:pt idx="54">
                  <c:v>0</c:v>
                </c:pt>
                <c:pt idx="55">
                  <c:v>0</c:v>
                </c:pt>
                <c:pt idx="56">
                  <c:v>0</c:v>
                </c:pt>
                <c:pt idx="57">
                  <c:v>0</c:v>
                </c:pt>
                <c:pt idx="58">
                  <c:v>0.68833333333333324</c:v>
                </c:pt>
                <c:pt idx="59">
                  <c:v>0</c:v>
                </c:pt>
                <c:pt idx="60">
                  <c:v>0</c:v>
                </c:pt>
                <c:pt idx="61">
                  <c:v>0.39833333333333332</c:v>
                </c:pt>
                <c:pt idx="62">
                  <c:v>0</c:v>
                </c:pt>
                <c:pt idx="63">
                  <c:v>0</c:v>
                </c:pt>
                <c:pt idx="64">
                  <c:v>0</c:v>
                </c:pt>
                <c:pt idx="65">
                  <c:v>0</c:v>
                </c:pt>
                <c:pt idx="66">
                  <c:v>0</c:v>
                </c:pt>
                <c:pt idx="67">
                  <c:v>0.5</c:v>
                </c:pt>
                <c:pt idx="68">
                  <c:v>0</c:v>
                </c:pt>
                <c:pt idx="69">
                  <c:v>0</c:v>
                </c:pt>
                <c:pt idx="70">
                  <c:v>0.38333333333333336</c:v>
                </c:pt>
                <c:pt idx="71">
                  <c:v>0</c:v>
                </c:pt>
                <c:pt idx="72">
                  <c:v>0</c:v>
                </c:pt>
                <c:pt idx="73">
                  <c:v>0.46666666666666667</c:v>
                </c:pt>
                <c:pt idx="74">
                  <c:v>0</c:v>
                </c:pt>
                <c:pt idx="75">
                  <c:v>1.6583333333333337</c:v>
                </c:pt>
                <c:pt idx="76">
                  <c:v>0</c:v>
                </c:pt>
                <c:pt idx="77">
                  <c:v>0</c:v>
                </c:pt>
                <c:pt idx="78">
                  <c:v>0</c:v>
                </c:pt>
                <c:pt idx="79">
                  <c:v>0</c:v>
                </c:pt>
                <c:pt idx="80">
                  <c:v>0</c:v>
                </c:pt>
                <c:pt idx="81">
                  <c:v>0.89</c:v>
                </c:pt>
                <c:pt idx="82">
                  <c:v>0</c:v>
                </c:pt>
                <c:pt idx="83">
                  <c:v>0</c:v>
                </c:pt>
                <c:pt idx="84">
                  <c:v>0</c:v>
                </c:pt>
                <c:pt idx="85">
                  <c:v>0</c:v>
                </c:pt>
                <c:pt idx="86">
                  <c:v>0</c:v>
                </c:pt>
                <c:pt idx="87">
                  <c:v>0</c:v>
                </c:pt>
                <c:pt idx="88">
                  <c:v>0</c:v>
                </c:pt>
                <c:pt idx="89">
                  <c:v>0</c:v>
                </c:pt>
                <c:pt idx="90">
                  <c:v>0.89166666666666683</c:v>
                </c:pt>
                <c:pt idx="91">
                  <c:v>0</c:v>
                </c:pt>
                <c:pt idx="92">
                  <c:v>0</c:v>
                </c:pt>
                <c:pt idx="93">
                  <c:v>0</c:v>
                </c:pt>
                <c:pt idx="94">
                  <c:v>0</c:v>
                </c:pt>
                <c:pt idx="95">
                  <c:v>0</c:v>
                </c:pt>
                <c:pt idx="96">
                  <c:v>0.94500000000000006</c:v>
                </c:pt>
                <c:pt idx="97">
                  <c:v>0</c:v>
                </c:pt>
                <c:pt idx="98">
                  <c:v>0</c:v>
                </c:pt>
                <c:pt idx="99">
                  <c:v>0.88500000000000001</c:v>
                </c:pt>
                <c:pt idx="100">
                  <c:v>0</c:v>
                </c:pt>
                <c:pt idx="101">
                  <c:v>0</c:v>
                </c:pt>
                <c:pt idx="102">
                  <c:v>0</c:v>
                </c:pt>
                <c:pt idx="103">
                  <c:v>0</c:v>
                </c:pt>
                <c:pt idx="104">
                  <c:v>0</c:v>
                </c:pt>
                <c:pt idx="105">
                  <c:v>0</c:v>
                </c:pt>
                <c:pt idx="106">
                  <c:v>0</c:v>
                </c:pt>
                <c:pt idx="107">
                  <c:v>0</c:v>
                </c:pt>
                <c:pt idx="108">
                  <c:v>0</c:v>
                </c:pt>
                <c:pt idx="109">
                  <c:v>0</c:v>
                </c:pt>
                <c:pt idx="110">
                  <c:v>0.1</c:v>
                </c:pt>
                <c:pt idx="111">
                  <c:v>0.43</c:v>
                </c:pt>
                <c:pt idx="112">
                  <c:v>0</c:v>
                </c:pt>
                <c:pt idx="113">
                  <c:v>0</c:v>
                </c:pt>
                <c:pt idx="114">
                  <c:v>0</c:v>
                </c:pt>
                <c:pt idx="115">
                  <c:v>0</c:v>
                </c:pt>
                <c:pt idx="116">
                  <c:v>0</c:v>
                </c:pt>
                <c:pt idx="117">
                  <c:v>0.35833333333333334</c:v>
                </c:pt>
                <c:pt idx="118">
                  <c:v>0</c:v>
                </c:pt>
                <c:pt idx="119">
                  <c:v>0</c:v>
                </c:pt>
                <c:pt idx="120">
                  <c:v>0.73499999999999999</c:v>
                </c:pt>
                <c:pt idx="121">
                  <c:v>0</c:v>
                </c:pt>
                <c:pt idx="122">
                  <c:v>0</c:v>
                </c:pt>
                <c:pt idx="123">
                  <c:v>0</c:v>
                </c:pt>
                <c:pt idx="124">
                  <c:v>0</c:v>
                </c:pt>
                <c:pt idx="125">
                  <c:v>0</c:v>
                </c:pt>
                <c:pt idx="126">
                  <c:v>0.69666666666666666</c:v>
                </c:pt>
                <c:pt idx="127">
                  <c:v>0</c:v>
                </c:pt>
                <c:pt idx="128">
                  <c:v>0</c:v>
                </c:pt>
                <c:pt idx="129">
                  <c:v>0.78500000000000003</c:v>
                </c:pt>
                <c:pt idx="130">
                  <c:v>0</c:v>
                </c:pt>
                <c:pt idx="131">
                  <c:v>0</c:v>
                </c:pt>
                <c:pt idx="132">
                  <c:v>0</c:v>
                </c:pt>
                <c:pt idx="133">
                  <c:v>0</c:v>
                </c:pt>
                <c:pt idx="134">
                  <c:v>0</c:v>
                </c:pt>
                <c:pt idx="135">
                  <c:v>0</c:v>
                </c:pt>
                <c:pt idx="136">
                  <c:v>1.5666666666666667</c:v>
                </c:pt>
                <c:pt idx="137">
                  <c:v>0</c:v>
                </c:pt>
                <c:pt idx="138">
                  <c:v>0</c:v>
                </c:pt>
                <c:pt idx="139">
                  <c:v>1.1591666666666667</c:v>
                </c:pt>
                <c:pt idx="140">
                  <c:v>0</c:v>
                </c:pt>
                <c:pt idx="141">
                  <c:v>0</c:v>
                </c:pt>
                <c:pt idx="142">
                  <c:v>2.3250000000000002</c:v>
                </c:pt>
                <c:pt idx="143">
                  <c:v>0</c:v>
                </c:pt>
                <c:pt idx="144">
                  <c:v>0</c:v>
                </c:pt>
                <c:pt idx="145">
                  <c:v>0.85</c:v>
                </c:pt>
                <c:pt idx="146">
                  <c:v>0</c:v>
                </c:pt>
                <c:pt idx="147">
                  <c:v>0</c:v>
                </c:pt>
                <c:pt idx="148">
                  <c:v>0.4</c:v>
                </c:pt>
                <c:pt idx="149">
                  <c:v>0</c:v>
                </c:pt>
                <c:pt idx="150">
                  <c:v>0</c:v>
                </c:pt>
                <c:pt idx="151">
                  <c:v>1.7791666666666666</c:v>
                </c:pt>
                <c:pt idx="152">
                  <c:v>0</c:v>
                </c:pt>
                <c:pt idx="153">
                  <c:v>0</c:v>
                </c:pt>
                <c:pt idx="154">
                  <c:v>1.7083333333333333</c:v>
                </c:pt>
                <c:pt idx="155">
                  <c:v>0</c:v>
                </c:pt>
                <c:pt idx="156">
                  <c:v>0</c:v>
                </c:pt>
                <c:pt idx="157">
                  <c:v>1.575</c:v>
                </c:pt>
                <c:pt idx="158">
                  <c:v>0</c:v>
                </c:pt>
                <c:pt idx="159">
                  <c:v>0</c:v>
                </c:pt>
                <c:pt idx="160">
                  <c:v>1.0166666666666666</c:v>
                </c:pt>
                <c:pt idx="161">
                  <c:v>0</c:v>
                </c:pt>
                <c:pt idx="162">
                  <c:v>0</c:v>
                </c:pt>
                <c:pt idx="163">
                  <c:v>1.3775000000000002</c:v>
                </c:pt>
                <c:pt idx="164">
                  <c:v>0</c:v>
                </c:pt>
                <c:pt idx="165">
                  <c:v>0</c:v>
                </c:pt>
                <c:pt idx="166">
                  <c:v>1.7749999999999999</c:v>
                </c:pt>
                <c:pt idx="167">
                  <c:v>0</c:v>
                </c:pt>
                <c:pt idx="168">
                  <c:v>0</c:v>
                </c:pt>
                <c:pt idx="169">
                  <c:v>1.7866666666666666</c:v>
                </c:pt>
                <c:pt idx="170">
                  <c:v>0</c:v>
                </c:pt>
                <c:pt idx="171">
                  <c:v>0</c:v>
                </c:pt>
                <c:pt idx="172">
                  <c:v>1.0166666666666666</c:v>
                </c:pt>
                <c:pt idx="173">
                  <c:v>0</c:v>
                </c:pt>
                <c:pt idx="174">
                  <c:v>0</c:v>
                </c:pt>
                <c:pt idx="175">
                  <c:v>0.55000000000000004</c:v>
                </c:pt>
                <c:pt idx="176">
                  <c:v>0</c:v>
                </c:pt>
                <c:pt idx="177">
                  <c:v>0</c:v>
                </c:pt>
                <c:pt idx="178">
                  <c:v>0.5</c:v>
                </c:pt>
                <c:pt idx="179">
                  <c:v>0</c:v>
                </c:pt>
                <c:pt idx="180">
                  <c:v>0</c:v>
                </c:pt>
                <c:pt idx="181">
                  <c:v>2.1658333333333331</c:v>
                </c:pt>
                <c:pt idx="182">
                  <c:v>0</c:v>
                </c:pt>
                <c:pt idx="183">
                  <c:v>0</c:v>
                </c:pt>
                <c:pt idx="184">
                  <c:v>0.59166666666666667</c:v>
                </c:pt>
                <c:pt idx="185">
                  <c:v>0</c:v>
                </c:pt>
                <c:pt idx="186">
                  <c:v>0</c:v>
                </c:pt>
                <c:pt idx="187">
                  <c:v>0.76666666666666672</c:v>
                </c:pt>
                <c:pt idx="188">
                  <c:v>0</c:v>
                </c:pt>
                <c:pt idx="189">
                  <c:v>0</c:v>
                </c:pt>
                <c:pt idx="190">
                  <c:v>0.36666666666666664</c:v>
                </c:pt>
                <c:pt idx="191">
                  <c:v>0</c:v>
                </c:pt>
                <c:pt idx="192">
                  <c:v>0</c:v>
                </c:pt>
                <c:pt idx="193">
                  <c:v>0.5083333333333333</c:v>
                </c:pt>
                <c:pt idx="194">
                  <c:v>0</c:v>
                </c:pt>
                <c:pt idx="195">
                  <c:v>1.1816666666666664</c:v>
                </c:pt>
                <c:pt idx="196">
                  <c:v>0</c:v>
                </c:pt>
                <c:pt idx="197">
                  <c:v>0</c:v>
                </c:pt>
                <c:pt idx="198">
                  <c:v>0</c:v>
                </c:pt>
                <c:pt idx="199">
                  <c:v>0</c:v>
                </c:pt>
                <c:pt idx="200">
                  <c:v>0</c:v>
                </c:pt>
                <c:pt idx="201">
                  <c:v>0.26583333333333337</c:v>
                </c:pt>
                <c:pt idx="202">
                  <c:v>0</c:v>
                </c:pt>
                <c:pt idx="203">
                  <c:v>0</c:v>
                </c:pt>
                <c:pt idx="204">
                  <c:v>0.11833333333333333</c:v>
                </c:pt>
                <c:pt idx="205">
                  <c:v>0</c:v>
                </c:pt>
                <c:pt idx="206">
                  <c:v>0</c:v>
                </c:pt>
                <c:pt idx="207">
                  <c:v>0.23833333333333334</c:v>
                </c:pt>
                <c:pt idx="208">
                  <c:v>0</c:v>
                </c:pt>
                <c:pt idx="209">
                  <c:v>0</c:v>
                </c:pt>
                <c:pt idx="210">
                  <c:v>1.1183333333333334</c:v>
                </c:pt>
                <c:pt idx="211">
                  <c:v>0</c:v>
                </c:pt>
                <c:pt idx="212">
                  <c:v>0</c:v>
                </c:pt>
                <c:pt idx="213">
                  <c:v>0</c:v>
                </c:pt>
                <c:pt idx="214">
                  <c:v>0</c:v>
                </c:pt>
                <c:pt idx="215">
                  <c:v>0</c:v>
                </c:pt>
                <c:pt idx="216">
                  <c:v>0.71333333333333326</c:v>
                </c:pt>
                <c:pt idx="217">
                  <c:v>0</c:v>
                </c:pt>
                <c:pt idx="218">
                  <c:v>0</c:v>
                </c:pt>
                <c:pt idx="219">
                  <c:v>0.72833333333333339</c:v>
                </c:pt>
                <c:pt idx="220">
                  <c:v>0</c:v>
                </c:pt>
                <c:pt idx="221">
                  <c:v>0</c:v>
                </c:pt>
                <c:pt idx="222">
                  <c:v>0.2</c:v>
                </c:pt>
                <c:pt idx="223">
                  <c:v>0</c:v>
                </c:pt>
                <c:pt idx="224">
                  <c:v>0</c:v>
                </c:pt>
                <c:pt idx="225">
                  <c:v>0.73</c:v>
                </c:pt>
                <c:pt idx="226">
                  <c:v>0</c:v>
                </c:pt>
                <c:pt idx="227">
                  <c:v>0</c:v>
                </c:pt>
                <c:pt idx="228">
                  <c:v>0</c:v>
                </c:pt>
                <c:pt idx="229">
                  <c:v>0</c:v>
                </c:pt>
                <c:pt idx="230">
                  <c:v>0</c:v>
                </c:pt>
                <c:pt idx="231">
                  <c:v>0.6</c:v>
                </c:pt>
                <c:pt idx="232">
                  <c:v>0</c:v>
                </c:pt>
                <c:pt idx="233">
                  <c:v>0</c:v>
                </c:pt>
                <c:pt idx="234">
                  <c:v>0.26</c:v>
                </c:pt>
                <c:pt idx="235">
                  <c:v>0</c:v>
                </c:pt>
                <c:pt idx="236">
                  <c:v>0</c:v>
                </c:pt>
                <c:pt idx="237">
                  <c:v>0.11166666666666666</c:v>
                </c:pt>
                <c:pt idx="238">
                  <c:v>0</c:v>
                </c:pt>
                <c:pt idx="239">
                  <c:v>0</c:v>
                </c:pt>
                <c:pt idx="240">
                  <c:v>0</c:v>
                </c:pt>
                <c:pt idx="241">
                  <c:v>0</c:v>
                </c:pt>
                <c:pt idx="242">
                  <c:v>0</c:v>
                </c:pt>
                <c:pt idx="243">
                  <c:v>0</c:v>
                </c:pt>
                <c:pt idx="244">
                  <c:v>0</c:v>
                </c:pt>
                <c:pt idx="245">
                  <c:v>0</c:v>
                </c:pt>
                <c:pt idx="246">
                  <c:v>1.1266666666666665</c:v>
                </c:pt>
                <c:pt idx="247">
                  <c:v>0</c:v>
                </c:pt>
                <c:pt idx="248">
                  <c:v>0</c:v>
                </c:pt>
                <c:pt idx="249">
                  <c:v>0.83666666666666656</c:v>
                </c:pt>
                <c:pt idx="250">
                  <c:v>0</c:v>
                </c:pt>
                <c:pt idx="251">
                  <c:v>0</c:v>
                </c:pt>
                <c:pt idx="252">
                  <c:v>0.35166666666666668</c:v>
                </c:pt>
                <c:pt idx="253">
                  <c:v>0</c:v>
                </c:pt>
                <c:pt idx="254">
                  <c:v>0</c:v>
                </c:pt>
                <c:pt idx="255">
                  <c:v>0</c:v>
                </c:pt>
                <c:pt idx="256">
                  <c:v>0.21249999999999999</c:v>
                </c:pt>
                <c:pt idx="257">
                  <c:v>0</c:v>
                </c:pt>
                <c:pt idx="258">
                  <c:v>0</c:v>
                </c:pt>
                <c:pt idx="259">
                  <c:v>1.4575</c:v>
                </c:pt>
                <c:pt idx="260">
                  <c:v>0</c:v>
                </c:pt>
                <c:pt idx="261">
                  <c:v>0</c:v>
                </c:pt>
                <c:pt idx="262">
                  <c:v>0.71833333333333327</c:v>
                </c:pt>
                <c:pt idx="263">
                  <c:v>0</c:v>
                </c:pt>
                <c:pt idx="264">
                  <c:v>0</c:v>
                </c:pt>
                <c:pt idx="265">
                  <c:v>0.79666666666666663</c:v>
                </c:pt>
                <c:pt idx="266">
                  <c:v>0</c:v>
                </c:pt>
                <c:pt idx="267">
                  <c:v>0</c:v>
                </c:pt>
                <c:pt idx="268">
                  <c:v>0.2</c:v>
                </c:pt>
                <c:pt idx="269">
                  <c:v>0</c:v>
                </c:pt>
                <c:pt idx="270">
                  <c:v>0</c:v>
                </c:pt>
                <c:pt idx="271">
                  <c:v>0.52250000000000008</c:v>
                </c:pt>
                <c:pt idx="272">
                  <c:v>0</c:v>
                </c:pt>
                <c:pt idx="273">
                  <c:v>0</c:v>
                </c:pt>
                <c:pt idx="274">
                  <c:v>1.2208333333333334</c:v>
                </c:pt>
                <c:pt idx="275">
                  <c:v>0</c:v>
                </c:pt>
                <c:pt idx="276">
                  <c:v>0</c:v>
                </c:pt>
                <c:pt idx="277">
                  <c:v>1.5533333333333335</c:v>
                </c:pt>
                <c:pt idx="278">
                  <c:v>0</c:v>
                </c:pt>
                <c:pt idx="279">
                  <c:v>0</c:v>
                </c:pt>
                <c:pt idx="280">
                  <c:v>0.67333333333333334</c:v>
                </c:pt>
                <c:pt idx="281">
                  <c:v>0</c:v>
                </c:pt>
                <c:pt idx="282">
                  <c:v>0</c:v>
                </c:pt>
                <c:pt idx="283">
                  <c:v>0.60750000000000004</c:v>
                </c:pt>
                <c:pt idx="284">
                  <c:v>0</c:v>
                </c:pt>
                <c:pt idx="285">
                  <c:v>0</c:v>
                </c:pt>
                <c:pt idx="286">
                  <c:v>0.88500000000000001</c:v>
                </c:pt>
                <c:pt idx="287">
                  <c:v>0</c:v>
                </c:pt>
                <c:pt idx="288">
                  <c:v>0</c:v>
                </c:pt>
                <c:pt idx="289">
                  <c:v>1.8666666666666667</c:v>
                </c:pt>
                <c:pt idx="290">
                  <c:v>0</c:v>
                </c:pt>
                <c:pt idx="291">
                  <c:v>0</c:v>
                </c:pt>
                <c:pt idx="292">
                  <c:v>1.1375</c:v>
                </c:pt>
                <c:pt idx="293">
                  <c:v>0</c:v>
                </c:pt>
                <c:pt idx="294">
                  <c:v>0</c:v>
                </c:pt>
                <c:pt idx="295">
                  <c:v>1.4191666666666667</c:v>
                </c:pt>
                <c:pt idx="296">
                  <c:v>0</c:v>
                </c:pt>
                <c:pt idx="297">
                  <c:v>0</c:v>
                </c:pt>
                <c:pt idx="298">
                  <c:v>0.83333333333333337</c:v>
                </c:pt>
                <c:pt idx="299">
                  <c:v>0</c:v>
                </c:pt>
                <c:pt idx="300">
                  <c:v>0</c:v>
                </c:pt>
                <c:pt idx="301">
                  <c:v>1.6391666666666667</c:v>
                </c:pt>
                <c:pt idx="302">
                  <c:v>0</c:v>
                </c:pt>
                <c:pt idx="303">
                  <c:v>0</c:v>
                </c:pt>
                <c:pt idx="304">
                  <c:v>1.7058333333333333</c:v>
                </c:pt>
                <c:pt idx="305">
                  <c:v>0</c:v>
                </c:pt>
                <c:pt idx="306">
                  <c:v>0</c:v>
                </c:pt>
                <c:pt idx="307">
                  <c:v>1.0683333333333331</c:v>
                </c:pt>
                <c:pt idx="308">
                  <c:v>0</c:v>
                </c:pt>
                <c:pt idx="309">
                  <c:v>0</c:v>
                </c:pt>
                <c:pt idx="310">
                  <c:v>1.7566666666666668</c:v>
                </c:pt>
                <c:pt idx="311">
                  <c:v>0</c:v>
                </c:pt>
                <c:pt idx="312">
                  <c:v>0.24000000000000002</c:v>
                </c:pt>
                <c:pt idx="313">
                  <c:v>0</c:v>
                </c:pt>
                <c:pt idx="314">
                  <c:v>0</c:v>
                </c:pt>
                <c:pt idx="315">
                  <c:v>0</c:v>
                </c:pt>
                <c:pt idx="316">
                  <c:v>0</c:v>
                </c:pt>
                <c:pt idx="317">
                  <c:v>0</c:v>
                </c:pt>
                <c:pt idx="318">
                  <c:v>0</c:v>
                </c:pt>
                <c:pt idx="319">
                  <c:v>0.37083333333333335</c:v>
                </c:pt>
                <c:pt idx="320">
                  <c:v>0</c:v>
                </c:pt>
                <c:pt idx="321">
                  <c:v>0</c:v>
                </c:pt>
                <c:pt idx="322">
                  <c:v>1.0841666666666667</c:v>
                </c:pt>
                <c:pt idx="323">
                  <c:v>0</c:v>
                </c:pt>
                <c:pt idx="324">
                  <c:v>0</c:v>
                </c:pt>
                <c:pt idx="325">
                  <c:v>0</c:v>
                </c:pt>
                <c:pt idx="326">
                  <c:v>0</c:v>
                </c:pt>
                <c:pt idx="327">
                  <c:v>0</c:v>
                </c:pt>
                <c:pt idx="328">
                  <c:v>0.74583333333333335</c:v>
                </c:pt>
                <c:pt idx="329">
                  <c:v>0</c:v>
                </c:pt>
                <c:pt idx="330">
                  <c:v>1.8583333333333334</c:v>
                </c:pt>
                <c:pt idx="331">
                  <c:v>0</c:v>
                </c:pt>
                <c:pt idx="332">
                  <c:v>0</c:v>
                </c:pt>
                <c:pt idx="333">
                  <c:v>0</c:v>
                </c:pt>
                <c:pt idx="334">
                  <c:v>0</c:v>
                </c:pt>
                <c:pt idx="335">
                  <c:v>0</c:v>
                </c:pt>
                <c:pt idx="336">
                  <c:v>1.1333333333333335</c:v>
                </c:pt>
                <c:pt idx="337">
                  <c:v>0</c:v>
                </c:pt>
                <c:pt idx="338">
                  <c:v>0</c:v>
                </c:pt>
                <c:pt idx="339">
                  <c:v>0.92916666666666681</c:v>
                </c:pt>
                <c:pt idx="340">
                  <c:v>0</c:v>
                </c:pt>
                <c:pt idx="341">
                  <c:v>0</c:v>
                </c:pt>
                <c:pt idx="342">
                  <c:v>0.12333333333333332</c:v>
                </c:pt>
                <c:pt idx="343">
                  <c:v>0</c:v>
                </c:pt>
                <c:pt idx="344">
                  <c:v>0</c:v>
                </c:pt>
                <c:pt idx="345">
                  <c:v>0.47416666666666674</c:v>
                </c:pt>
                <c:pt idx="346">
                  <c:v>0</c:v>
                </c:pt>
                <c:pt idx="347">
                  <c:v>0</c:v>
                </c:pt>
                <c:pt idx="348">
                  <c:v>0</c:v>
                </c:pt>
                <c:pt idx="349">
                  <c:v>0</c:v>
                </c:pt>
                <c:pt idx="350">
                  <c:v>0</c:v>
                </c:pt>
                <c:pt idx="351">
                  <c:v>1.5391666666666666</c:v>
                </c:pt>
                <c:pt idx="352">
                  <c:v>0</c:v>
                </c:pt>
                <c:pt idx="353">
                  <c:v>0</c:v>
                </c:pt>
                <c:pt idx="354">
                  <c:v>1.6366666666666667</c:v>
                </c:pt>
                <c:pt idx="355">
                  <c:v>0</c:v>
                </c:pt>
                <c:pt idx="356">
                  <c:v>0</c:v>
                </c:pt>
                <c:pt idx="357">
                  <c:v>0.34333333333333338</c:v>
                </c:pt>
                <c:pt idx="358">
                  <c:v>0</c:v>
                </c:pt>
                <c:pt idx="359">
                  <c:v>0</c:v>
                </c:pt>
                <c:pt idx="360">
                  <c:v>1.4241666666666666</c:v>
                </c:pt>
                <c:pt idx="361">
                  <c:v>0</c:v>
                </c:pt>
                <c:pt idx="362">
                  <c:v>0</c:v>
                </c:pt>
                <c:pt idx="363">
                  <c:v>0</c:v>
                </c:pt>
                <c:pt idx="364">
                  <c:v>0</c:v>
                </c:pt>
                <c:pt idx="365">
                  <c:v>0</c:v>
                </c:pt>
                <c:pt idx="366">
                  <c:v>0.81666666666666665</c:v>
                </c:pt>
                <c:pt idx="367">
                  <c:v>0</c:v>
                </c:pt>
                <c:pt idx="368">
                  <c:v>0</c:v>
                </c:pt>
                <c:pt idx="369">
                  <c:v>0</c:v>
                </c:pt>
                <c:pt idx="370">
                  <c:v>0</c:v>
                </c:pt>
                <c:pt idx="371">
                  <c:v>0</c:v>
                </c:pt>
                <c:pt idx="372">
                  <c:v>0</c:v>
                </c:pt>
                <c:pt idx="373">
                  <c:v>0</c:v>
                </c:pt>
                <c:pt idx="374">
                  <c:v>0</c:v>
                </c:pt>
                <c:pt idx="375">
                  <c:v>0.70250000000000001</c:v>
                </c:pt>
                <c:pt idx="376">
                  <c:v>0</c:v>
                </c:pt>
                <c:pt idx="377">
                  <c:v>0</c:v>
                </c:pt>
                <c:pt idx="378">
                  <c:v>0</c:v>
                </c:pt>
                <c:pt idx="379">
                  <c:v>0</c:v>
                </c:pt>
                <c:pt idx="380">
                  <c:v>0</c:v>
                </c:pt>
                <c:pt idx="381">
                  <c:v>1.1333333333333333</c:v>
                </c:pt>
                <c:pt idx="382">
                  <c:v>0</c:v>
                </c:pt>
                <c:pt idx="383">
                  <c:v>0</c:v>
                </c:pt>
                <c:pt idx="384">
                  <c:v>0.73</c:v>
                </c:pt>
                <c:pt idx="385">
                  <c:v>0</c:v>
                </c:pt>
                <c:pt idx="386">
                  <c:v>0</c:v>
                </c:pt>
                <c:pt idx="387">
                  <c:v>0.22000000000000003</c:v>
                </c:pt>
                <c:pt idx="388">
                  <c:v>0</c:v>
                </c:pt>
                <c:pt idx="389">
                  <c:v>0</c:v>
                </c:pt>
                <c:pt idx="390">
                  <c:v>1.2749999999999999</c:v>
                </c:pt>
                <c:pt idx="391">
                  <c:v>0</c:v>
                </c:pt>
                <c:pt idx="392">
                  <c:v>0</c:v>
                </c:pt>
                <c:pt idx="393">
                  <c:v>1.5850000000000004</c:v>
                </c:pt>
                <c:pt idx="394">
                  <c:v>0</c:v>
                </c:pt>
                <c:pt idx="395">
                  <c:v>0</c:v>
                </c:pt>
                <c:pt idx="396">
                  <c:v>0.7400000000000001</c:v>
                </c:pt>
                <c:pt idx="397">
                  <c:v>0</c:v>
                </c:pt>
                <c:pt idx="398">
                  <c:v>0</c:v>
                </c:pt>
                <c:pt idx="399">
                  <c:v>0</c:v>
                </c:pt>
                <c:pt idx="400">
                  <c:v>0</c:v>
                </c:pt>
                <c:pt idx="401">
                  <c:v>0</c:v>
                </c:pt>
                <c:pt idx="402">
                  <c:v>0</c:v>
                </c:pt>
                <c:pt idx="403">
                  <c:v>0</c:v>
                </c:pt>
                <c:pt idx="404">
                  <c:v>0</c:v>
                </c:pt>
                <c:pt idx="405">
                  <c:v>0.6316666666666666</c:v>
                </c:pt>
                <c:pt idx="406">
                  <c:v>0</c:v>
                </c:pt>
                <c:pt idx="407">
                  <c:v>0</c:v>
                </c:pt>
                <c:pt idx="408">
                  <c:v>0</c:v>
                </c:pt>
                <c:pt idx="409">
                  <c:v>0</c:v>
                </c:pt>
                <c:pt idx="410">
                  <c:v>0</c:v>
                </c:pt>
                <c:pt idx="411">
                  <c:v>0.53666666666666674</c:v>
                </c:pt>
                <c:pt idx="412">
                  <c:v>0</c:v>
                </c:pt>
                <c:pt idx="413">
                  <c:v>0</c:v>
                </c:pt>
                <c:pt idx="414">
                  <c:v>0.3116666666666667</c:v>
                </c:pt>
                <c:pt idx="415">
                  <c:v>0</c:v>
                </c:pt>
                <c:pt idx="416">
                  <c:v>0</c:v>
                </c:pt>
                <c:pt idx="417">
                  <c:v>0.15333333333333332</c:v>
                </c:pt>
                <c:pt idx="418">
                  <c:v>0</c:v>
                </c:pt>
                <c:pt idx="419">
                  <c:v>0</c:v>
                </c:pt>
                <c:pt idx="420">
                  <c:v>1.3308333333333335</c:v>
                </c:pt>
                <c:pt idx="421">
                  <c:v>0</c:v>
                </c:pt>
                <c:pt idx="422">
                  <c:v>0</c:v>
                </c:pt>
                <c:pt idx="423">
                  <c:v>0</c:v>
                </c:pt>
                <c:pt idx="424">
                  <c:v>0</c:v>
                </c:pt>
                <c:pt idx="425">
                  <c:v>0</c:v>
                </c:pt>
                <c:pt idx="426">
                  <c:v>1.0133333333333334</c:v>
                </c:pt>
                <c:pt idx="427">
                  <c:v>0</c:v>
                </c:pt>
                <c:pt idx="428">
                  <c:v>0</c:v>
                </c:pt>
                <c:pt idx="429">
                  <c:v>0.88000000000000012</c:v>
                </c:pt>
                <c:pt idx="430">
                  <c:v>0</c:v>
                </c:pt>
                <c:pt idx="431">
                  <c:v>0</c:v>
                </c:pt>
                <c:pt idx="432">
                  <c:v>0</c:v>
                </c:pt>
                <c:pt idx="433">
                  <c:v>0</c:v>
                </c:pt>
                <c:pt idx="434">
                  <c:v>0</c:v>
                </c:pt>
                <c:pt idx="435">
                  <c:v>0.6941666666666666</c:v>
                </c:pt>
                <c:pt idx="436">
                  <c:v>0</c:v>
                </c:pt>
                <c:pt idx="437">
                  <c:v>0</c:v>
                </c:pt>
                <c:pt idx="438">
                  <c:v>0</c:v>
                </c:pt>
                <c:pt idx="439">
                  <c:v>0</c:v>
                </c:pt>
                <c:pt idx="440">
                  <c:v>0</c:v>
                </c:pt>
                <c:pt idx="441">
                  <c:v>0.56500000000000006</c:v>
                </c:pt>
                <c:pt idx="442">
                  <c:v>0</c:v>
                </c:pt>
                <c:pt idx="443">
                  <c:v>0</c:v>
                </c:pt>
                <c:pt idx="444">
                  <c:v>0.42666666666666669</c:v>
                </c:pt>
                <c:pt idx="445">
                  <c:v>0</c:v>
                </c:pt>
                <c:pt idx="446">
                  <c:v>0</c:v>
                </c:pt>
                <c:pt idx="447">
                  <c:v>0.10666666666666667</c:v>
                </c:pt>
                <c:pt idx="448">
                  <c:v>0</c:v>
                </c:pt>
                <c:pt idx="449">
                  <c:v>0</c:v>
                </c:pt>
                <c:pt idx="450">
                  <c:v>0</c:v>
                </c:pt>
                <c:pt idx="451">
                  <c:v>2.2283333333333331</c:v>
                </c:pt>
                <c:pt idx="452">
                  <c:v>0</c:v>
                </c:pt>
                <c:pt idx="453">
                  <c:v>0</c:v>
                </c:pt>
                <c:pt idx="454">
                  <c:v>1.23</c:v>
                </c:pt>
                <c:pt idx="455">
                  <c:v>0</c:v>
                </c:pt>
                <c:pt idx="456">
                  <c:v>0</c:v>
                </c:pt>
                <c:pt idx="457">
                  <c:v>1.8683333333333332</c:v>
                </c:pt>
                <c:pt idx="458">
                  <c:v>0</c:v>
                </c:pt>
                <c:pt idx="459">
                  <c:v>0</c:v>
                </c:pt>
                <c:pt idx="460">
                  <c:v>0.52416666666666667</c:v>
                </c:pt>
                <c:pt idx="461">
                  <c:v>0</c:v>
                </c:pt>
                <c:pt idx="462">
                  <c:v>0</c:v>
                </c:pt>
                <c:pt idx="463">
                  <c:v>0</c:v>
                </c:pt>
                <c:pt idx="464">
                  <c:v>0</c:v>
                </c:pt>
                <c:pt idx="465">
                  <c:v>0</c:v>
                </c:pt>
                <c:pt idx="466">
                  <c:v>1.2908333333333333</c:v>
                </c:pt>
                <c:pt idx="467">
                  <c:v>0</c:v>
                </c:pt>
                <c:pt idx="468">
                  <c:v>0</c:v>
                </c:pt>
                <c:pt idx="469">
                  <c:v>1.0491666666666668</c:v>
                </c:pt>
                <c:pt idx="470">
                  <c:v>0</c:v>
                </c:pt>
                <c:pt idx="471">
                  <c:v>0</c:v>
                </c:pt>
                <c:pt idx="472">
                  <c:v>0.78166666666666662</c:v>
                </c:pt>
                <c:pt idx="473">
                  <c:v>0</c:v>
                </c:pt>
                <c:pt idx="474">
                  <c:v>0</c:v>
                </c:pt>
                <c:pt idx="475">
                  <c:v>0.71666666666666667</c:v>
                </c:pt>
                <c:pt idx="476">
                  <c:v>0</c:v>
                </c:pt>
                <c:pt idx="477">
                  <c:v>0</c:v>
                </c:pt>
                <c:pt idx="478">
                  <c:v>0.33333333333333331</c:v>
                </c:pt>
                <c:pt idx="479">
                  <c:v>0</c:v>
                </c:pt>
                <c:pt idx="480">
                  <c:v>0</c:v>
                </c:pt>
                <c:pt idx="481">
                  <c:v>0.89000000000000012</c:v>
                </c:pt>
                <c:pt idx="482">
                  <c:v>0</c:v>
                </c:pt>
                <c:pt idx="483">
                  <c:v>0</c:v>
                </c:pt>
                <c:pt idx="484">
                  <c:v>0.89000000000000012</c:v>
                </c:pt>
                <c:pt idx="485">
                  <c:v>0</c:v>
                </c:pt>
                <c:pt idx="486">
                  <c:v>0</c:v>
                </c:pt>
                <c:pt idx="487">
                  <c:v>0.99083333333333334</c:v>
                </c:pt>
                <c:pt idx="488">
                  <c:v>0</c:v>
                </c:pt>
                <c:pt idx="489">
                  <c:v>0</c:v>
                </c:pt>
                <c:pt idx="490">
                  <c:v>0.9900000000000001</c:v>
                </c:pt>
                <c:pt idx="491">
                  <c:v>0</c:v>
                </c:pt>
                <c:pt idx="492">
                  <c:v>0</c:v>
                </c:pt>
                <c:pt idx="493">
                  <c:v>1.0008333333333335</c:v>
                </c:pt>
                <c:pt idx="494">
                  <c:v>0</c:v>
                </c:pt>
                <c:pt idx="495">
                  <c:v>0</c:v>
                </c:pt>
                <c:pt idx="496">
                  <c:v>1.2666666666666666</c:v>
                </c:pt>
                <c:pt idx="497">
                  <c:v>0</c:v>
                </c:pt>
                <c:pt idx="498">
                  <c:v>0</c:v>
                </c:pt>
                <c:pt idx="499">
                  <c:v>0</c:v>
                </c:pt>
                <c:pt idx="500">
                  <c:v>0</c:v>
                </c:pt>
                <c:pt idx="501">
                  <c:v>0</c:v>
                </c:pt>
                <c:pt idx="502">
                  <c:v>0.86583333333333334</c:v>
                </c:pt>
                <c:pt idx="503">
                  <c:v>0</c:v>
                </c:pt>
                <c:pt idx="504">
                  <c:v>0</c:v>
                </c:pt>
                <c:pt idx="505">
                  <c:v>0</c:v>
                </c:pt>
                <c:pt idx="506">
                  <c:v>0</c:v>
                </c:pt>
                <c:pt idx="507">
                  <c:v>0</c:v>
                </c:pt>
                <c:pt idx="508">
                  <c:v>0</c:v>
                </c:pt>
                <c:pt idx="509">
                  <c:v>0</c:v>
                </c:pt>
                <c:pt idx="510">
                  <c:v>0.42333333333333339</c:v>
                </c:pt>
                <c:pt idx="511">
                  <c:v>0</c:v>
                </c:pt>
                <c:pt idx="512">
                  <c:v>0</c:v>
                </c:pt>
                <c:pt idx="513">
                  <c:v>0.89916666666666667</c:v>
                </c:pt>
                <c:pt idx="514">
                  <c:v>0</c:v>
                </c:pt>
                <c:pt idx="515">
                  <c:v>0</c:v>
                </c:pt>
                <c:pt idx="516">
                  <c:v>0.39333333333333337</c:v>
                </c:pt>
                <c:pt idx="517">
                  <c:v>0</c:v>
                </c:pt>
                <c:pt idx="518">
                  <c:v>0</c:v>
                </c:pt>
                <c:pt idx="519">
                  <c:v>0.91833333333333333</c:v>
                </c:pt>
                <c:pt idx="520">
                  <c:v>0</c:v>
                </c:pt>
                <c:pt idx="521">
                  <c:v>0</c:v>
                </c:pt>
                <c:pt idx="522">
                  <c:v>0.27749999999999997</c:v>
                </c:pt>
                <c:pt idx="523">
                  <c:v>0</c:v>
                </c:pt>
                <c:pt idx="524">
                  <c:v>0</c:v>
                </c:pt>
                <c:pt idx="525">
                  <c:v>0</c:v>
                </c:pt>
                <c:pt idx="526">
                  <c:v>0</c:v>
                </c:pt>
                <c:pt idx="527">
                  <c:v>0</c:v>
                </c:pt>
                <c:pt idx="528">
                  <c:v>0.41166666666666657</c:v>
                </c:pt>
                <c:pt idx="529">
                  <c:v>0</c:v>
                </c:pt>
                <c:pt idx="530">
                  <c:v>0</c:v>
                </c:pt>
                <c:pt idx="531">
                  <c:v>0.52500000000000002</c:v>
                </c:pt>
                <c:pt idx="532">
                  <c:v>0</c:v>
                </c:pt>
                <c:pt idx="533">
                  <c:v>0</c:v>
                </c:pt>
                <c:pt idx="534">
                  <c:v>0.90083333333333326</c:v>
                </c:pt>
                <c:pt idx="535">
                  <c:v>0</c:v>
                </c:pt>
                <c:pt idx="536">
                  <c:v>0</c:v>
                </c:pt>
                <c:pt idx="537">
                  <c:v>0.60583333333333333</c:v>
                </c:pt>
                <c:pt idx="538">
                  <c:v>0</c:v>
                </c:pt>
                <c:pt idx="539">
                  <c:v>0</c:v>
                </c:pt>
                <c:pt idx="540">
                  <c:v>1.0175000000000001</c:v>
                </c:pt>
                <c:pt idx="541">
                  <c:v>0</c:v>
                </c:pt>
                <c:pt idx="542">
                  <c:v>0</c:v>
                </c:pt>
                <c:pt idx="543">
                  <c:v>0</c:v>
                </c:pt>
                <c:pt idx="544">
                  <c:v>0</c:v>
                </c:pt>
                <c:pt idx="545">
                  <c:v>0</c:v>
                </c:pt>
                <c:pt idx="546">
                  <c:v>0.99833333333333341</c:v>
                </c:pt>
                <c:pt idx="547">
                  <c:v>0</c:v>
                </c:pt>
                <c:pt idx="548">
                  <c:v>0</c:v>
                </c:pt>
                <c:pt idx="549">
                  <c:v>1.0083333333333333</c:v>
                </c:pt>
                <c:pt idx="550">
                  <c:v>0</c:v>
                </c:pt>
                <c:pt idx="551">
                  <c:v>0</c:v>
                </c:pt>
                <c:pt idx="552">
                  <c:v>0.38583333333333331</c:v>
                </c:pt>
                <c:pt idx="553">
                  <c:v>0</c:v>
                </c:pt>
                <c:pt idx="554">
                  <c:v>0</c:v>
                </c:pt>
                <c:pt idx="555">
                  <c:v>0.70833333333333337</c:v>
                </c:pt>
                <c:pt idx="556">
                  <c:v>0</c:v>
                </c:pt>
                <c:pt idx="557">
                  <c:v>0</c:v>
                </c:pt>
                <c:pt idx="558">
                  <c:v>0</c:v>
                </c:pt>
                <c:pt idx="559">
                  <c:v>0</c:v>
                </c:pt>
                <c:pt idx="560">
                  <c:v>0</c:v>
                </c:pt>
                <c:pt idx="561">
                  <c:v>0.41000000000000003</c:v>
                </c:pt>
                <c:pt idx="562">
                  <c:v>0</c:v>
                </c:pt>
                <c:pt idx="563">
                  <c:v>0</c:v>
                </c:pt>
                <c:pt idx="564">
                  <c:v>0.49000000000000005</c:v>
                </c:pt>
                <c:pt idx="565">
                  <c:v>0</c:v>
                </c:pt>
                <c:pt idx="566">
                  <c:v>0</c:v>
                </c:pt>
                <c:pt idx="567">
                  <c:v>0.49000000000000005</c:v>
                </c:pt>
                <c:pt idx="568">
                  <c:v>0</c:v>
                </c:pt>
                <c:pt idx="569">
                  <c:v>0</c:v>
                </c:pt>
                <c:pt idx="570">
                  <c:v>0.83750000000000013</c:v>
                </c:pt>
                <c:pt idx="571">
                  <c:v>0</c:v>
                </c:pt>
                <c:pt idx="572">
                  <c:v>0</c:v>
                </c:pt>
                <c:pt idx="573">
                  <c:v>0</c:v>
                </c:pt>
                <c:pt idx="574">
                  <c:v>0</c:v>
                </c:pt>
                <c:pt idx="575">
                  <c:v>0</c:v>
                </c:pt>
                <c:pt idx="576">
                  <c:v>0.86749999999999994</c:v>
                </c:pt>
                <c:pt idx="577">
                  <c:v>0</c:v>
                </c:pt>
                <c:pt idx="578">
                  <c:v>0</c:v>
                </c:pt>
                <c:pt idx="579">
                  <c:v>0.89583333333333337</c:v>
                </c:pt>
                <c:pt idx="580">
                  <c:v>0</c:v>
                </c:pt>
                <c:pt idx="581">
                  <c:v>0</c:v>
                </c:pt>
                <c:pt idx="582">
                  <c:v>0.72416666666666663</c:v>
                </c:pt>
                <c:pt idx="583">
                  <c:v>0</c:v>
                </c:pt>
                <c:pt idx="584">
                  <c:v>0</c:v>
                </c:pt>
                <c:pt idx="585">
                  <c:v>0.67249999999999988</c:v>
                </c:pt>
                <c:pt idx="586">
                  <c:v>0</c:v>
                </c:pt>
                <c:pt idx="587">
                  <c:v>0</c:v>
                </c:pt>
                <c:pt idx="588">
                  <c:v>0</c:v>
                </c:pt>
                <c:pt idx="589">
                  <c:v>0</c:v>
                </c:pt>
                <c:pt idx="590">
                  <c:v>0</c:v>
                </c:pt>
                <c:pt idx="591">
                  <c:v>0.76083333333333336</c:v>
                </c:pt>
                <c:pt idx="592">
                  <c:v>0</c:v>
                </c:pt>
                <c:pt idx="593">
                  <c:v>0</c:v>
                </c:pt>
                <c:pt idx="594">
                  <c:v>0.79916666666666669</c:v>
                </c:pt>
                <c:pt idx="595">
                  <c:v>0</c:v>
                </c:pt>
                <c:pt idx="596">
                  <c:v>0</c:v>
                </c:pt>
                <c:pt idx="597">
                  <c:v>0.47583333333333327</c:v>
                </c:pt>
                <c:pt idx="598">
                  <c:v>0</c:v>
                </c:pt>
                <c:pt idx="599">
                  <c:v>0</c:v>
                </c:pt>
                <c:pt idx="600">
                  <c:v>0</c:v>
                </c:pt>
                <c:pt idx="601">
                  <c:v>1.5608333333333333</c:v>
                </c:pt>
                <c:pt idx="602">
                  <c:v>0</c:v>
                </c:pt>
                <c:pt idx="603">
                  <c:v>0</c:v>
                </c:pt>
                <c:pt idx="604">
                  <c:v>0</c:v>
                </c:pt>
                <c:pt idx="605">
                  <c:v>0</c:v>
                </c:pt>
                <c:pt idx="606">
                  <c:v>0</c:v>
                </c:pt>
                <c:pt idx="607">
                  <c:v>1.0641666666666667</c:v>
                </c:pt>
                <c:pt idx="608">
                  <c:v>0</c:v>
                </c:pt>
                <c:pt idx="609">
                  <c:v>0</c:v>
                </c:pt>
                <c:pt idx="610">
                  <c:v>1.0466666666666666</c:v>
                </c:pt>
                <c:pt idx="611">
                  <c:v>0</c:v>
                </c:pt>
                <c:pt idx="612">
                  <c:v>0</c:v>
                </c:pt>
                <c:pt idx="613">
                  <c:v>0.45083333333333336</c:v>
                </c:pt>
                <c:pt idx="614">
                  <c:v>0</c:v>
                </c:pt>
                <c:pt idx="615">
                  <c:v>0</c:v>
                </c:pt>
                <c:pt idx="616">
                  <c:v>0</c:v>
                </c:pt>
                <c:pt idx="617">
                  <c:v>0</c:v>
                </c:pt>
                <c:pt idx="618">
                  <c:v>0</c:v>
                </c:pt>
                <c:pt idx="619">
                  <c:v>1.4908333333333335</c:v>
                </c:pt>
                <c:pt idx="620">
                  <c:v>0</c:v>
                </c:pt>
                <c:pt idx="621">
                  <c:v>0</c:v>
                </c:pt>
                <c:pt idx="622">
                  <c:v>1.1466666666666667</c:v>
                </c:pt>
                <c:pt idx="623">
                  <c:v>0</c:v>
                </c:pt>
                <c:pt idx="624">
                  <c:v>0</c:v>
                </c:pt>
                <c:pt idx="625">
                  <c:v>0.91666666666666663</c:v>
                </c:pt>
                <c:pt idx="626">
                  <c:v>0</c:v>
                </c:pt>
                <c:pt idx="627">
                  <c:v>0</c:v>
                </c:pt>
                <c:pt idx="628">
                  <c:v>0.91666666666666663</c:v>
                </c:pt>
                <c:pt idx="629">
                  <c:v>0</c:v>
                </c:pt>
                <c:pt idx="630">
                  <c:v>0</c:v>
                </c:pt>
                <c:pt idx="631">
                  <c:v>1.7716666666666667</c:v>
                </c:pt>
                <c:pt idx="632">
                  <c:v>0</c:v>
                </c:pt>
                <c:pt idx="633">
                  <c:v>0</c:v>
                </c:pt>
                <c:pt idx="634">
                  <c:v>1.4525000000000001</c:v>
                </c:pt>
                <c:pt idx="635">
                  <c:v>0</c:v>
                </c:pt>
                <c:pt idx="636">
                  <c:v>0</c:v>
                </c:pt>
                <c:pt idx="637">
                  <c:v>1.5075000000000001</c:v>
                </c:pt>
                <c:pt idx="638">
                  <c:v>0</c:v>
                </c:pt>
                <c:pt idx="639">
                  <c:v>0</c:v>
                </c:pt>
                <c:pt idx="640">
                  <c:v>1.7858333333333334</c:v>
                </c:pt>
                <c:pt idx="641">
                  <c:v>0</c:v>
                </c:pt>
                <c:pt idx="642">
                  <c:v>0</c:v>
                </c:pt>
                <c:pt idx="643">
                  <c:v>1.2416666666666667</c:v>
                </c:pt>
                <c:pt idx="644">
                  <c:v>0</c:v>
                </c:pt>
                <c:pt idx="645">
                  <c:v>0</c:v>
                </c:pt>
                <c:pt idx="646">
                  <c:v>0</c:v>
                </c:pt>
                <c:pt idx="647">
                  <c:v>0</c:v>
                </c:pt>
                <c:pt idx="648">
                  <c:v>0</c:v>
                </c:pt>
                <c:pt idx="649">
                  <c:v>3.4008333333333334</c:v>
                </c:pt>
                <c:pt idx="650">
                  <c:v>0</c:v>
                </c:pt>
                <c:pt idx="651">
                  <c:v>0</c:v>
                </c:pt>
                <c:pt idx="652">
                  <c:v>1.2</c:v>
                </c:pt>
                <c:pt idx="653">
                  <c:v>0</c:v>
                </c:pt>
                <c:pt idx="654">
                  <c:v>0</c:v>
                </c:pt>
                <c:pt idx="655">
                  <c:v>0</c:v>
                </c:pt>
                <c:pt idx="656">
                  <c:v>0</c:v>
                </c:pt>
                <c:pt idx="657">
                  <c:v>0</c:v>
                </c:pt>
                <c:pt idx="658">
                  <c:v>0</c:v>
                </c:pt>
                <c:pt idx="659">
                  <c:v>0</c:v>
                </c:pt>
                <c:pt idx="660">
                  <c:v>0</c:v>
                </c:pt>
                <c:pt idx="661">
                  <c:v>2.6616666666666666</c:v>
                </c:pt>
                <c:pt idx="662">
                  <c:v>0</c:v>
                </c:pt>
                <c:pt idx="663">
                  <c:v>0</c:v>
                </c:pt>
                <c:pt idx="664">
                  <c:v>0.75249999999999995</c:v>
                </c:pt>
                <c:pt idx="665">
                  <c:v>0</c:v>
                </c:pt>
                <c:pt idx="666">
                  <c:v>0</c:v>
                </c:pt>
                <c:pt idx="667">
                  <c:v>1.5941666666666667</c:v>
                </c:pt>
                <c:pt idx="668">
                  <c:v>0</c:v>
                </c:pt>
                <c:pt idx="669">
                  <c:v>0</c:v>
                </c:pt>
                <c:pt idx="670">
                  <c:v>1.4083333333333334</c:v>
                </c:pt>
                <c:pt idx="671">
                  <c:v>0</c:v>
                </c:pt>
                <c:pt idx="672">
                  <c:v>0</c:v>
                </c:pt>
                <c:pt idx="673">
                  <c:v>0.45</c:v>
                </c:pt>
                <c:pt idx="674">
                  <c:v>0</c:v>
                </c:pt>
                <c:pt idx="675">
                  <c:v>0</c:v>
                </c:pt>
                <c:pt idx="676">
                  <c:v>1.9666666666666666</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numCache>
            </c:numRef>
          </c:val>
          <c:smooth val="0"/>
          <c:extLst>
            <c:ext xmlns:c16="http://schemas.microsoft.com/office/drawing/2014/chart" uri="{C3380CC4-5D6E-409C-BE32-E72D297353CC}">
              <c16:uniqueId val="{00000000-E983-4785-9EFE-AA6CF3047AE2}"/>
            </c:ext>
          </c:extLst>
        </c:ser>
        <c:dLbls>
          <c:showLegendKey val="0"/>
          <c:showVal val="0"/>
          <c:showCatName val="0"/>
          <c:showSerName val="0"/>
          <c:showPercent val="0"/>
          <c:showBubbleSize val="0"/>
        </c:dLbls>
        <c:smooth val="0"/>
        <c:axId val="1133944943"/>
        <c:axId val="1133951663"/>
      </c:lineChart>
      <c:catAx>
        <c:axId val="11339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51663"/>
        <c:crosses val="autoZero"/>
        <c:auto val="1"/>
        <c:lblAlgn val="ctr"/>
        <c:lblOffset val="100"/>
        <c:noMultiLvlLbl val="0"/>
      </c:catAx>
      <c:valAx>
        <c:axId val="11339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4943"/>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Labor hrs / Day</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CalcDaily!$AA$18:$AAN$18</c:f>
              <c:strCache>
                <c:ptCount val="690"/>
                <c:pt idx="0">
                  <c:v>12_30_2024</c:v>
                </c:pt>
                <c:pt idx="1">
                  <c:v>12_30_2024</c:v>
                </c:pt>
                <c:pt idx="2">
                  <c:v>12_30_2024</c:v>
                </c:pt>
                <c:pt idx="3">
                  <c:v>12_30_2024</c:v>
                </c:pt>
                <c:pt idx="4">
                  <c:v>12_30_2024</c:v>
                </c:pt>
                <c:pt idx="5">
                  <c:v>12_30_2024</c:v>
                </c:pt>
                <c:pt idx="6">
                  <c:v>12_30_2024</c:v>
                </c:pt>
                <c:pt idx="7">
                  <c:v>12_30_2024</c:v>
                </c:pt>
                <c:pt idx="8">
                  <c:v>12_30_2024</c:v>
                </c:pt>
                <c:pt idx="9">
                  <c:v>12_30_2024</c:v>
                </c:pt>
                <c:pt idx="10">
                  <c:v>12_30_2024</c:v>
                </c:pt>
                <c:pt idx="11">
                  <c:v>12_30_2024</c:v>
                </c:pt>
                <c:pt idx="12">
                  <c:v>12_30_2024</c:v>
                </c:pt>
                <c:pt idx="13">
                  <c:v>12_30_2024</c:v>
                </c:pt>
                <c:pt idx="14">
                  <c:v>12_30_2024</c:v>
                </c:pt>
                <c:pt idx="15">
                  <c:v>01_06_25</c:v>
                </c:pt>
                <c:pt idx="16">
                  <c:v>01_06_25</c:v>
                </c:pt>
                <c:pt idx="17">
                  <c:v>01_06_25</c:v>
                </c:pt>
                <c:pt idx="18">
                  <c:v>01_06_25</c:v>
                </c:pt>
                <c:pt idx="19">
                  <c:v>01_06_25</c:v>
                </c:pt>
                <c:pt idx="20">
                  <c:v>01_06_25</c:v>
                </c:pt>
                <c:pt idx="21">
                  <c:v>01_06_25</c:v>
                </c:pt>
                <c:pt idx="22">
                  <c:v>01_06_25</c:v>
                </c:pt>
                <c:pt idx="23">
                  <c:v>01_06_25</c:v>
                </c:pt>
                <c:pt idx="24">
                  <c:v>01_06_25</c:v>
                </c:pt>
                <c:pt idx="25">
                  <c:v>01_06_25</c:v>
                </c:pt>
                <c:pt idx="26">
                  <c:v>01_06_25</c:v>
                </c:pt>
                <c:pt idx="27">
                  <c:v>01_06_25</c:v>
                </c:pt>
                <c:pt idx="28">
                  <c:v>01_06_25</c:v>
                </c:pt>
                <c:pt idx="29">
                  <c:v>01_06_25</c:v>
                </c:pt>
                <c:pt idx="30">
                  <c:v>01_13_25</c:v>
                </c:pt>
                <c:pt idx="31">
                  <c:v>01_13_25</c:v>
                </c:pt>
                <c:pt idx="32">
                  <c:v>01_13_25</c:v>
                </c:pt>
                <c:pt idx="33">
                  <c:v>01_13_25</c:v>
                </c:pt>
                <c:pt idx="34">
                  <c:v>01_13_25</c:v>
                </c:pt>
                <c:pt idx="35">
                  <c:v>01_13_25</c:v>
                </c:pt>
                <c:pt idx="36">
                  <c:v>01_13_25</c:v>
                </c:pt>
                <c:pt idx="37">
                  <c:v>01_13_25</c:v>
                </c:pt>
                <c:pt idx="38">
                  <c:v>01_13_25</c:v>
                </c:pt>
                <c:pt idx="39">
                  <c:v>01_13_25</c:v>
                </c:pt>
                <c:pt idx="40">
                  <c:v>01_13_25</c:v>
                </c:pt>
                <c:pt idx="41">
                  <c:v>01_13_25</c:v>
                </c:pt>
                <c:pt idx="42">
                  <c:v>01_13_25</c:v>
                </c:pt>
                <c:pt idx="43">
                  <c:v>01_13_25</c:v>
                </c:pt>
                <c:pt idx="44">
                  <c:v>01_13_25</c:v>
                </c:pt>
                <c:pt idx="45">
                  <c:v>1_20_25</c:v>
                </c:pt>
                <c:pt idx="46">
                  <c:v>1_20_25</c:v>
                </c:pt>
                <c:pt idx="47">
                  <c:v>1_20_25</c:v>
                </c:pt>
                <c:pt idx="48">
                  <c:v>1_20_25</c:v>
                </c:pt>
                <c:pt idx="49">
                  <c:v>1_20_25</c:v>
                </c:pt>
                <c:pt idx="50">
                  <c:v>1_20_25</c:v>
                </c:pt>
                <c:pt idx="51">
                  <c:v>1_20_25</c:v>
                </c:pt>
                <c:pt idx="52">
                  <c:v>1_20_25</c:v>
                </c:pt>
                <c:pt idx="53">
                  <c:v>1_20_25</c:v>
                </c:pt>
                <c:pt idx="54">
                  <c:v>1_20_25</c:v>
                </c:pt>
                <c:pt idx="55">
                  <c:v>1_20_25</c:v>
                </c:pt>
                <c:pt idx="56">
                  <c:v>1_20_25</c:v>
                </c:pt>
                <c:pt idx="57">
                  <c:v>1_20_25</c:v>
                </c:pt>
                <c:pt idx="58">
                  <c:v>1_20_25</c:v>
                </c:pt>
                <c:pt idx="59">
                  <c:v>1_20_25</c:v>
                </c:pt>
                <c:pt idx="60">
                  <c:v>1_27_25</c:v>
                </c:pt>
                <c:pt idx="61">
                  <c:v>1_27_25</c:v>
                </c:pt>
                <c:pt idx="62">
                  <c:v>1_27_25</c:v>
                </c:pt>
                <c:pt idx="63">
                  <c:v>1_27_25</c:v>
                </c:pt>
                <c:pt idx="64">
                  <c:v>1_27_25</c:v>
                </c:pt>
                <c:pt idx="65">
                  <c:v>1_27_25</c:v>
                </c:pt>
                <c:pt idx="66">
                  <c:v>1_27_25</c:v>
                </c:pt>
                <c:pt idx="67">
                  <c:v>1_27_25</c:v>
                </c:pt>
                <c:pt idx="68">
                  <c:v>1_27_25</c:v>
                </c:pt>
                <c:pt idx="69">
                  <c:v>1_27_25</c:v>
                </c:pt>
                <c:pt idx="70">
                  <c:v>1_27_25</c:v>
                </c:pt>
                <c:pt idx="71">
                  <c:v>1_27_25</c:v>
                </c:pt>
                <c:pt idx="72">
                  <c:v>1_27_25</c:v>
                </c:pt>
                <c:pt idx="73">
                  <c:v>1_27_25</c:v>
                </c:pt>
                <c:pt idx="74">
                  <c:v>1_27_25</c:v>
                </c:pt>
                <c:pt idx="75">
                  <c:v>2_3_25</c:v>
                </c:pt>
                <c:pt idx="76">
                  <c:v>2_3_25</c:v>
                </c:pt>
                <c:pt idx="77">
                  <c:v>2_3_25</c:v>
                </c:pt>
                <c:pt idx="78">
                  <c:v>2_3_25</c:v>
                </c:pt>
                <c:pt idx="79">
                  <c:v>2_3_25</c:v>
                </c:pt>
                <c:pt idx="80">
                  <c:v>2_3_25</c:v>
                </c:pt>
                <c:pt idx="81">
                  <c:v>2_3_25</c:v>
                </c:pt>
                <c:pt idx="82">
                  <c:v>2_3_25</c:v>
                </c:pt>
                <c:pt idx="83">
                  <c:v>2_3_25</c:v>
                </c:pt>
                <c:pt idx="84">
                  <c:v>2_3_25</c:v>
                </c:pt>
                <c:pt idx="85">
                  <c:v>2_3_25</c:v>
                </c:pt>
                <c:pt idx="86">
                  <c:v>2_3_25</c:v>
                </c:pt>
                <c:pt idx="87">
                  <c:v>2_3_25</c:v>
                </c:pt>
                <c:pt idx="88">
                  <c:v>2_3_25</c:v>
                </c:pt>
                <c:pt idx="89">
                  <c:v>2_3_25</c:v>
                </c:pt>
                <c:pt idx="90">
                  <c:v>2_10_25</c:v>
                </c:pt>
                <c:pt idx="91">
                  <c:v>2_10_25</c:v>
                </c:pt>
                <c:pt idx="92">
                  <c:v>2_10_25</c:v>
                </c:pt>
                <c:pt idx="93">
                  <c:v>2_10_25</c:v>
                </c:pt>
                <c:pt idx="94">
                  <c:v>2_10_25</c:v>
                </c:pt>
                <c:pt idx="95">
                  <c:v>2_10_25</c:v>
                </c:pt>
                <c:pt idx="96">
                  <c:v>2_10_25</c:v>
                </c:pt>
                <c:pt idx="97">
                  <c:v>2_10_25</c:v>
                </c:pt>
                <c:pt idx="98">
                  <c:v>2_10_25</c:v>
                </c:pt>
                <c:pt idx="99">
                  <c:v>2_10_25</c:v>
                </c:pt>
                <c:pt idx="100">
                  <c:v>2_10_25</c:v>
                </c:pt>
                <c:pt idx="101">
                  <c:v>2_10_25</c:v>
                </c:pt>
                <c:pt idx="102">
                  <c:v>2_10_25</c:v>
                </c:pt>
                <c:pt idx="103">
                  <c:v>2_10_25</c:v>
                </c:pt>
                <c:pt idx="104">
                  <c:v>2_10_25</c:v>
                </c:pt>
                <c:pt idx="105">
                  <c:v>2_17_25</c:v>
                </c:pt>
                <c:pt idx="106">
                  <c:v>2_17_25</c:v>
                </c:pt>
                <c:pt idx="107">
                  <c:v>2_17_25</c:v>
                </c:pt>
                <c:pt idx="108">
                  <c:v>2_17_25</c:v>
                </c:pt>
                <c:pt idx="109">
                  <c:v>2_17_25</c:v>
                </c:pt>
                <c:pt idx="110">
                  <c:v>2_17_25</c:v>
                </c:pt>
                <c:pt idx="111">
                  <c:v>2_17_25</c:v>
                </c:pt>
                <c:pt idx="112">
                  <c:v>2_17_25</c:v>
                </c:pt>
                <c:pt idx="113">
                  <c:v>2_17_25</c:v>
                </c:pt>
                <c:pt idx="114">
                  <c:v>2_17_25</c:v>
                </c:pt>
                <c:pt idx="115">
                  <c:v>2_17_25</c:v>
                </c:pt>
                <c:pt idx="116">
                  <c:v>2_17_25</c:v>
                </c:pt>
                <c:pt idx="117">
                  <c:v>2_17_25</c:v>
                </c:pt>
                <c:pt idx="118">
                  <c:v>2_17_25</c:v>
                </c:pt>
                <c:pt idx="119">
                  <c:v>2_17_25</c:v>
                </c:pt>
                <c:pt idx="120">
                  <c:v>2_24_25</c:v>
                </c:pt>
                <c:pt idx="121">
                  <c:v>2_24_25</c:v>
                </c:pt>
                <c:pt idx="122">
                  <c:v>2_24_25</c:v>
                </c:pt>
                <c:pt idx="123">
                  <c:v>2_24_25</c:v>
                </c:pt>
                <c:pt idx="124">
                  <c:v>2_24_25</c:v>
                </c:pt>
                <c:pt idx="125">
                  <c:v>2_24_25</c:v>
                </c:pt>
                <c:pt idx="126">
                  <c:v>2_24_25</c:v>
                </c:pt>
                <c:pt idx="127">
                  <c:v>2_24_25</c:v>
                </c:pt>
                <c:pt idx="128">
                  <c:v>2_24_25</c:v>
                </c:pt>
                <c:pt idx="129">
                  <c:v>2_24_25</c:v>
                </c:pt>
                <c:pt idx="130">
                  <c:v>2_24_25</c:v>
                </c:pt>
                <c:pt idx="131">
                  <c:v>2_24_25</c:v>
                </c:pt>
                <c:pt idx="132">
                  <c:v>2_24_25</c:v>
                </c:pt>
                <c:pt idx="133">
                  <c:v>2_24_25</c:v>
                </c:pt>
                <c:pt idx="134">
                  <c:v>2_24_25</c:v>
                </c:pt>
                <c:pt idx="135">
                  <c:v>3_03_25</c:v>
                </c:pt>
                <c:pt idx="136">
                  <c:v>3_03_25</c:v>
                </c:pt>
                <c:pt idx="137">
                  <c:v>3_03_25</c:v>
                </c:pt>
                <c:pt idx="138">
                  <c:v>3_03_25</c:v>
                </c:pt>
                <c:pt idx="139">
                  <c:v>3_03_25</c:v>
                </c:pt>
                <c:pt idx="140">
                  <c:v>3_03_25</c:v>
                </c:pt>
                <c:pt idx="141">
                  <c:v>3_03_25</c:v>
                </c:pt>
                <c:pt idx="142">
                  <c:v>3_03_25</c:v>
                </c:pt>
                <c:pt idx="143">
                  <c:v>3_03_25</c:v>
                </c:pt>
                <c:pt idx="144">
                  <c:v>3_03_25</c:v>
                </c:pt>
                <c:pt idx="145">
                  <c:v>3_03_25</c:v>
                </c:pt>
                <c:pt idx="146">
                  <c:v>3_03_25</c:v>
                </c:pt>
                <c:pt idx="147">
                  <c:v>3_03_25</c:v>
                </c:pt>
                <c:pt idx="148">
                  <c:v>3_03_25</c:v>
                </c:pt>
                <c:pt idx="149">
                  <c:v>3_03_25</c:v>
                </c:pt>
                <c:pt idx="150">
                  <c:v>3_10_25</c:v>
                </c:pt>
                <c:pt idx="151">
                  <c:v>3_10_25</c:v>
                </c:pt>
                <c:pt idx="152">
                  <c:v>3_10_25</c:v>
                </c:pt>
                <c:pt idx="153">
                  <c:v>3_10_25</c:v>
                </c:pt>
                <c:pt idx="154">
                  <c:v>3_10_25</c:v>
                </c:pt>
                <c:pt idx="155">
                  <c:v>3_10_25</c:v>
                </c:pt>
                <c:pt idx="156">
                  <c:v>3_10_25</c:v>
                </c:pt>
                <c:pt idx="157">
                  <c:v>3_10_25</c:v>
                </c:pt>
                <c:pt idx="158">
                  <c:v>3_10_25</c:v>
                </c:pt>
                <c:pt idx="159">
                  <c:v>3_10_25</c:v>
                </c:pt>
                <c:pt idx="160">
                  <c:v>3_10_25</c:v>
                </c:pt>
                <c:pt idx="161">
                  <c:v>3_10_25</c:v>
                </c:pt>
                <c:pt idx="162">
                  <c:v>3_10_25</c:v>
                </c:pt>
                <c:pt idx="163">
                  <c:v>3_10_25</c:v>
                </c:pt>
                <c:pt idx="164">
                  <c:v>3_10_25</c:v>
                </c:pt>
                <c:pt idx="165">
                  <c:v>3_17_25</c:v>
                </c:pt>
                <c:pt idx="166">
                  <c:v>3_17_25</c:v>
                </c:pt>
                <c:pt idx="167">
                  <c:v>3_17_25</c:v>
                </c:pt>
                <c:pt idx="168">
                  <c:v>3_17_25</c:v>
                </c:pt>
                <c:pt idx="169">
                  <c:v>3_17_25</c:v>
                </c:pt>
                <c:pt idx="170">
                  <c:v>3_17_25</c:v>
                </c:pt>
                <c:pt idx="171">
                  <c:v>3_17_25</c:v>
                </c:pt>
                <c:pt idx="172">
                  <c:v>3_17_25</c:v>
                </c:pt>
                <c:pt idx="173">
                  <c:v>3_17_25</c:v>
                </c:pt>
                <c:pt idx="174">
                  <c:v>3_17_25</c:v>
                </c:pt>
                <c:pt idx="175">
                  <c:v>3_17_25</c:v>
                </c:pt>
                <c:pt idx="176">
                  <c:v>3_17_25</c:v>
                </c:pt>
                <c:pt idx="177">
                  <c:v>3_17_25</c:v>
                </c:pt>
                <c:pt idx="178">
                  <c:v>3_17_25</c:v>
                </c:pt>
                <c:pt idx="179">
                  <c:v>3_17_25</c:v>
                </c:pt>
                <c:pt idx="180">
                  <c:v>3_24_25</c:v>
                </c:pt>
                <c:pt idx="181">
                  <c:v>3_24_25</c:v>
                </c:pt>
                <c:pt idx="182">
                  <c:v>3_24_25</c:v>
                </c:pt>
                <c:pt idx="183">
                  <c:v>3_24_25</c:v>
                </c:pt>
                <c:pt idx="184">
                  <c:v>3_24_25</c:v>
                </c:pt>
                <c:pt idx="185">
                  <c:v>3_24_25</c:v>
                </c:pt>
                <c:pt idx="186">
                  <c:v>3_24_25</c:v>
                </c:pt>
                <c:pt idx="187">
                  <c:v>3_24_25</c:v>
                </c:pt>
                <c:pt idx="188">
                  <c:v>3_24_25</c:v>
                </c:pt>
                <c:pt idx="189">
                  <c:v>3_24_25</c:v>
                </c:pt>
                <c:pt idx="190">
                  <c:v>3_24_25</c:v>
                </c:pt>
                <c:pt idx="191">
                  <c:v>3_24_25</c:v>
                </c:pt>
                <c:pt idx="192">
                  <c:v>3_24_25</c:v>
                </c:pt>
                <c:pt idx="193">
                  <c:v>3_24_25</c:v>
                </c:pt>
                <c:pt idx="194">
                  <c:v>3_24_25</c:v>
                </c:pt>
                <c:pt idx="195">
                  <c:v>03_31_25</c:v>
                </c:pt>
                <c:pt idx="196">
                  <c:v>03_31_25</c:v>
                </c:pt>
                <c:pt idx="197">
                  <c:v>03_31_25</c:v>
                </c:pt>
                <c:pt idx="198">
                  <c:v>03_31_25</c:v>
                </c:pt>
                <c:pt idx="199">
                  <c:v>03_31_25</c:v>
                </c:pt>
                <c:pt idx="200">
                  <c:v>03_31_25</c:v>
                </c:pt>
                <c:pt idx="201">
                  <c:v>03_31_25</c:v>
                </c:pt>
                <c:pt idx="202">
                  <c:v>03_31_25</c:v>
                </c:pt>
                <c:pt idx="203">
                  <c:v>03_31_25</c:v>
                </c:pt>
                <c:pt idx="204">
                  <c:v>03_31_25</c:v>
                </c:pt>
                <c:pt idx="205">
                  <c:v>03_31_25</c:v>
                </c:pt>
                <c:pt idx="206">
                  <c:v>03_31_25</c:v>
                </c:pt>
                <c:pt idx="207">
                  <c:v>03_31_25</c:v>
                </c:pt>
                <c:pt idx="208">
                  <c:v>03_31_25</c:v>
                </c:pt>
                <c:pt idx="209">
                  <c:v>03_31_25</c:v>
                </c:pt>
                <c:pt idx="210">
                  <c:v>4_07_25</c:v>
                </c:pt>
                <c:pt idx="211">
                  <c:v>4_07_25</c:v>
                </c:pt>
                <c:pt idx="212">
                  <c:v>4_07_25</c:v>
                </c:pt>
                <c:pt idx="213">
                  <c:v>4_07_25</c:v>
                </c:pt>
                <c:pt idx="214">
                  <c:v>4_07_25</c:v>
                </c:pt>
                <c:pt idx="215">
                  <c:v>4_07_25</c:v>
                </c:pt>
                <c:pt idx="216">
                  <c:v>4_07_25</c:v>
                </c:pt>
                <c:pt idx="217">
                  <c:v>4_07_25</c:v>
                </c:pt>
                <c:pt idx="218">
                  <c:v>4_07_25</c:v>
                </c:pt>
                <c:pt idx="219">
                  <c:v>4_07_25</c:v>
                </c:pt>
                <c:pt idx="220">
                  <c:v>4_07_25</c:v>
                </c:pt>
                <c:pt idx="221">
                  <c:v>4_07_25</c:v>
                </c:pt>
                <c:pt idx="222">
                  <c:v>4_07_25</c:v>
                </c:pt>
                <c:pt idx="223">
                  <c:v>4_07_25</c:v>
                </c:pt>
                <c:pt idx="224">
                  <c:v>4_07_25</c:v>
                </c:pt>
                <c:pt idx="225">
                  <c:v>4_14_25</c:v>
                </c:pt>
                <c:pt idx="226">
                  <c:v>4_14_25</c:v>
                </c:pt>
                <c:pt idx="227">
                  <c:v>4_14_25</c:v>
                </c:pt>
                <c:pt idx="228">
                  <c:v>4_14_25</c:v>
                </c:pt>
                <c:pt idx="229">
                  <c:v>4_14_25</c:v>
                </c:pt>
                <c:pt idx="230">
                  <c:v>4_14_25</c:v>
                </c:pt>
                <c:pt idx="231">
                  <c:v>4_14_25</c:v>
                </c:pt>
                <c:pt idx="232">
                  <c:v>4_14_25</c:v>
                </c:pt>
                <c:pt idx="233">
                  <c:v>4_14_25</c:v>
                </c:pt>
                <c:pt idx="234">
                  <c:v>4_14_25</c:v>
                </c:pt>
                <c:pt idx="235">
                  <c:v>4_14_25</c:v>
                </c:pt>
                <c:pt idx="236">
                  <c:v>4_14_25</c:v>
                </c:pt>
                <c:pt idx="237">
                  <c:v>4_14_25</c:v>
                </c:pt>
                <c:pt idx="238">
                  <c:v>4_14_25</c:v>
                </c:pt>
                <c:pt idx="239">
                  <c:v>4_14_25</c:v>
                </c:pt>
                <c:pt idx="240">
                  <c:v>4_21_25</c:v>
                </c:pt>
                <c:pt idx="241">
                  <c:v>4_21_25</c:v>
                </c:pt>
                <c:pt idx="242">
                  <c:v>4_21_25</c:v>
                </c:pt>
                <c:pt idx="243">
                  <c:v>4_21_25</c:v>
                </c:pt>
                <c:pt idx="244">
                  <c:v>4_21_25</c:v>
                </c:pt>
                <c:pt idx="245">
                  <c:v>4_21_25</c:v>
                </c:pt>
                <c:pt idx="246">
                  <c:v>4_21_25</c:v>
                </c:pt>
                <c:pt idx="247">
                  <c:v>4_21_25</c:v>
                </c:pt>
                <c:pt idx="248">
                  <c:v>4_21_25</c:v>
                </c:pt>
                <c:pt idx="249">
                  <c:v>4_21_25</c:v>
                </c:pt>
                <c:pt idx="250">
                  <c:v>4_21_25</c:v>
                </c:pt>
                <c:pt idx="251">
                  <c:v>4_21_25</c:v>
                </c:pt>
                <c:pt idx="252">
                  <c:v>4_21_25</c:v>
                </c:pt>
                <c:pt idx="253">
                  <c:v>4_21_25</c:v>
                </c:pt>
                <c:pt idx="254">
                  <c:v>4_21_25</c:v>
                </c:pt>
                <c:pt idx="255">
                  <c:v>4_28_25</c:v>
                </c:pt>
                <c:pt idx="256">
                  <c:v>4_28_25</c:v>
                </c:pt>
                <c:pt idx="257">
                  <c:v>4_28_25</c:v>
                </c:pt>
                <c:pt idx="258">
                  <c:v>4_28_25</c:v>
                </c:pt>
                <c:pt idx="259">
                  <c:v>4_28_25</c:v>
                </c:pt>
                <c:pt idx="260">
                  <c:v>4_28_25</c:v>
                </c:pt>
                <c:pt idx="261">
                  <c:v>4_28_25</c:v>
                </c:pt>
                <c:pt idx="262">
                  <c:v>4_28_25</c:v>
                </c:pt>
                <c:pt idx="263">
                  <c:v>4_28_25</c:v>
                </c:pt>
                <c:pt idx="264">
                  <c:v>4_28_25</c:v>
                </c:pt>
                <c:pt idx="265">
                  <c:v>4_28_25</c:v>
                </c:pt>
                <c:pt idx="266">
                  <c:v>4_28_25</c:v>
                </c:pt>
                <c:pt idx="267">
                  <c:v>4_28_25</c:v>
                </c:pt>
                <c:pt idx="268">
                  <c:v>4_28_25</c:v>
                </c:pt>
                <c:pt idx="269">
                  <c:v>4_28_25</c:v>
                </c:pt>
                <c:pt idx="270">
                  <c:v>5_5_25</c:v>
                </c:pt>
                <c:pt idx="271">
                  <c:v>5_5_25</c:v>
                </c:pt>
                <c:pt idx="272">
                  <c:v>5_5_25</c:v>
                </c:pt>
                <c:pt idx="273">
                  <c:v>5_5_25</c:v>
                </c:pt>
                <c:pt idx="274">
                  <c:v>5_5_25</c:v>
                </c:pt>
                <c:pt idx="275">
                  <c:v>5_5_25</c:v>
                </c:pt>
                <c:pt idx="276">
                  <c:v>5_5_25</c:v>
                </c:pt>
                <c:pt idx="277">
                  <c:v>5_5_25</c:v>
                </c:pt>
                <c:pt idx="278">
                  <c:v>5_5_25</c:v>
                </c:pt>
                <c:pt idx="279">
                  <c:v>5_5_25</c:v>
                </c:pt>
                <c:pt idx="280">
                  <c:v>5_5_25</c:v>
                </c:pt>
                <c:pt idx="281">
                  <c:v>5_5_25</c:v>
                </c:pt>
                <c:pt idx="282">
                  <c:v>5_5_25</c:v>
                </c:pt>
                <c:pt idx="283">
                  <c:v>5_5_25</c:v>
                </c:pt>
                <c:pt idx="284">
                  <c:v>5_5_25</c:v>
                </c:pt>
                <c:pt idx="285">
                  <c:v>5_12_25</c:v>
                </c:pt>
                <c:pt idx="286">
                  <c:v>5_12_25</c:v>
                </c:pt>
                <c:pt idx="287">
                  <c:v>5_12_25</c:v>
                </c:pt>
                <c:pt idx="288">
                  <c:v>5_12_25</c:v>
                </c:pt>
                <c:pt idx="289">
                  <c:v>5_12_25</c:v>
                </c:pt>
                <c:pt idx="290">
                  <c:v>5_12_25</c:v>
                </c:pt>
                <c:pt idx="291">
                  <c:v>5_12_25</c:v>
                </c:pt>
                <c:pt idx="292">
                  <c:v>5_12_25</c:v>
                </c:pt>
                <c:pt idx="293">
                  <c:v>5_12_25</c:v>
                </c:pt>
                <c:pt idx="294">
                  <c:v>5_12_25</c:v>
                </c:pt>
                <c:pt idx="295">
                  <c:v>5_12_25</c:v>
                </c:pt>
                <c:pt idx="296">
                  <c:v>5_12_25</c:v>
                </c:pt>
                <c:pt idx="297">
                  <c:v>5_12_25</c:v>
                </c:pt>
                <c:pt idx="298">
                  <c:v>5_12_25</c:v>
                </c:pt>
                <c:pt idx="299">
                  <c:v>5_12_25</c:v>
                </c:pt>
                <c:pt idx="300">
                  <c:v>5_19_25</c:v>
                </c:pt>
                <c:pt idx="301">
                  <c:v>5_19_25</c:v>
                </c:pt>
                <c:pt idx="302">
                  <c:v>5_19_25</c:v>
                </c:pt>
                <c:pt idx="303">
                  <c:v>5_19_25</c:v>
                </c:pt>
                <c:pt idx="304">
                  <c:v>5_19_25</c:v>
                </c:pt>
                <c:pt idx="305">
                  <c:v>5_19_25</c:v>
                </c:pt>
                <c:pt idx="306">
                  <c:v>5_19_25</c:v>
                </c:pt>
                <c:pt idx="307">
                  <c:v>5_19_25</c:v>
                </c:pt>
                <c:pt idx="308">
                  <c:v>5_19_25</c:v>
                </c:pt>
                <c:pt idx="309">
                  <c:v>5_19_25</c:v>
                </c:pt>
                <c:pt idx="310">
                  <c:v>5_19_25</c:v>
                </c:pt>
                <c:pt idx="311">
                  <c:v>5_19_25</c:v>
                </c:pt>
                <c:pt idx="312">
                  <c:v>5_19_25</c:v>
                </c:pt>
                <c:pt idx="313">
                  <c:v>5_19_25</c:v>
                </c:pt>
                <c:pt idx="314">
                  <c:v>5_19_25</c:v>
                </c:pt>
                <c:pt idx="315">
                  <c:v>5_26_25</c:v>
                </c:pt>
                <c:pt idx="316">
                  <c:v>5_26_25</c:v>
                </c:pt>
                <c:pt idx="317">
                  <c:v>5_26_25</c:v>
                </c:pt>
                <c:pt idx="318">
                  <c:v>5_26_25</c:v>
                </c:pt>
                <c:pt idx="319">
                  <c:v>5_26_25</c:v>
                </c:pt>
                <c:pt idx="320">
                  <c:v>5_26_25</c:v>
                </c:pt>
                <c:pt idx="321">
                  <c:v>5_26_25</c:v>
                </c:pt>
                <c:pt idx="322">
                  <c:v>5_26_25</c:v>
                </c:pt>
                <c:pt idx="323">
                  <c:v>5_26_25</c:v>
                </c:pt>
                <c:pt idx="324">
                  <c:v>5_26_25</c:v>
                </c:pt>
                <c:pt idx="325">
                  <c:v>5_26_25</c:v>
                </c:pt>
                <c:pt idx="326">
                  <c:v>5_26_25</c:v>
                </c:pt>
                <c:pt idx="327">
                  <c:v>5_26_25</c:v>
                </c:pt>
                <c:pt idx="328">
                  <c:v>5_26_25</c:v>
                </c:pt>
                <c:pt idx="329">
                  <c:v>5_26_25</c:v>
                </c:pt>
                <c:pt idx="330">
                  <c:v>6_2_25</c:v>
                </c:pt>
                <c:pt idx="331">
                  <c:v>6_2_25</c:v>
                </c:pt>
                <c:pt idx="332">
                  <c:v>6_2_25</c:v>
                </c:pt>
                <c:pt idx="333">
                  <c:v>6_2_25</c:v>
                </c:pt>
                <c:pt idx="334">
                  <c:v>6_2_25</c:v>
                </c:pt>
                <c:pt idx="335">
                  <c:v>6_2_25</c:v>
                </c:pt>
                <c:pt idx="336">
                  <c:v>6_2_25</c:v>
                </c:pt>
                <c:pt idx="337">
                  <c:v>6_2_25</c:v>
                </c:pt>
                <c:pt idx="338">
                  <c:v>6_2_25</c:v>
                </c:pt>
                <c:pt idx="339">
                  <c:v>6_2_25</c:v>
                </c:pt>
                <c:pt idx="340">
                  <c:v>6_2_25</c:v>
                </c:pt>
                <c:pt idx="341">
                  <c:v>6_2_25</c:v>
                </c:pt>
                <c:pt idx="342">
                  <c:v>6_2_25</c:v>
                </c:pt>
                <c:pt idx="343">
                  <c:v>6_2_25</c:v>
                </c:pt>
                <c:pt idx="344">
                  <c:v>6_2_25</c:v>
                </c:pt>
                <c:pt idx="345">
                  <c:v>6_09_25</c:v>
                </c:pt>
                <c:pt idx="346">
                  <c:v>6_09_25</c:v>
                </c:pt>
                <c:pt idx="347">
                  <c:v>6_09_25</c:v>
                </c:pt>
                <c:pt idx="348">
                  <c:v>6_09_25</c:v>
                </c:pt>
                <c:pt idx="349">
                  <c:v>6_09_25</c:v>
                </c:pt>
                <c:pt idx="350">
                  <c:v>6_09_25</c:v>
                </c:pt>
                <c:pt idx="351">
                  <c:v>6_09_25</c:v>
                </c:pt>
                <c:pt idx="352">
                  <c:v>6_09_25</c:v>
                </c:pt>
                <c:pt idx="353">
                  <c:v>6_09_25</c:v>
                </c:pt>
                <c:pt idx="354">
                  <c:v>6_09_25</c:v>
                </c:pt>
                <c:pt idx="355">
                  <c:v>6_09_25</c:v>
                </c:pt>
                <c:pt idx="356">
                  <c:v>6_09_25</c:v>
                </c:pt>
                <c:pt idx="357">
                  <c:v>6_09_25</c:v>
                </c:pt>
                <c:pt idx="358">
                  <c:v>6_09_25</c:v>
                </c:pt>
                <c:pt idx="359">
                  <c:v>6_09_25</c:v>
                </c:pt>
                <c:pt idx="360">
                  <c:v>6_16_25</c:v>
                </c:pt>
                <c:pt idx="361">
                  <c:v>6_16_25</c:v>
                </c:pt>
                <c:pt idx="362">
                  <c:v>6_16_25</c:v>
                </c:pt>
                <c:pt idx="363">
                  <c:v>6_16_25</c:v>
                </c:pt>
                <c:pt idx="364">
                  <c:v>6_16_25</c:v>
                </c:pt>
                <c:pt idx="365">
                  <c:v>6_16_25</c:v>
                </c:pt>
                <c:pt idx="366">
                  <c:v>6_16_25</c:v>
                </c:pt>
                <c:pt idx="367">
                  <c:v>6_16_25</c:v>
                </c:pt>
                <c:pt idx="368">
                  <c:v>6_16_25</c:v>
                </c:pt>
                <c:pt idx="369">
                  <c:v>6_16_25</c:v>
                </c:pt>
                <c:pt idx="370">
                  <c:v>6_16_25</c:v>
                </c:pt>
                <c:pt idx="371">
                  <c:v>6_16_25</c:v>
                </c:pt>
                <c:pt idx="372">
                  <c:v>6_16_25</c:v>
                </c:pt>
                <c:pt idx="373">
                  <c:v>6_16_25</c:v>
                </c:pt>
                <c:pt idx="374">
                  <c:v>6_16_25</c:v>
                </c:pt>
                <c:pt idx="375">
                  <c:v>6_23_25</c:v>
                </c:pt>
                <c:pt idx="376">
                  <c:v>6_23_25</c:v>
                </c:pt>
                <c:pt idx="377">
                  <c:v>6_23_25</c:v>
                </c:pt>
                <c:pt idx="378">
                  <c:v>6_23_25</c:v>
                </c:pt>
                <c:pt idx="379">
                  <c:v>6_23_25</c:v>
                </c:pt>
                <c:pt idx="380">
                  <c:v>6_23_25</c:v>
                </c:pt>
                <c:pt idx="381">
                  <c:v>6_23_25</c:v>
                </c:pt>
                <c:pt idx="382">
                  <c:v>6_23_25</c:v>
                </c:pt>
                <c:pt idx="383">
                  <c:v>6_23_25</c:v>
                </c:pt>
                <c:pt idx="384">
                  <c:v>6_23_25</c:v>
                </c:pt>
                <c:pt idx="385">
                  <c:v>6_23_25</c:v>
                </c:pt>
                <c:pt idx="386">
                  <c:v>6_23_25</c:v>
                </c:pt>
                <c:pt idx="387">
                  <c:v>6_23_25</c:v>
                </c:pt>
                <c:pt idx="388">
                  <c:v>6_23_25</c:v>
                </c:pt>
                <c:pt idx="389">
                  <c:v>6_23_25</c:v>
                </c:pt>
                <c:pt idx="390">
                  <c:v>6_30_25</c:v>
                </c:pt>
                <c:pt idx="391">
                  <c:v>6_30_25</c:v>
                </c:pt>
                <c:pt idx="392">
                  <c:v>6_30_25</c:v>
                </c:pt>
                <c:pt idx="393">
                  <c:v>6_30_25</c:v>
                </c:pt>
                <c:pt idx="394">
                  <c:v>6_30_25</c:v>
                </c:pt>
                <c:pt idx="395">
                  <c:v>6_30_25</c:v>
                </c:pt>
                <c:pt idx="396">
                  <c:v>6_30_25</c:v>
                </c:pt>
                <c:pt idx="397">
                  <c:v>6_30_25</c:v>
                </c:pt>
                <c:pt idx="398">
                  <c:v>6_30_25</c:v>
                </c:pt>
                <c:pt idx="399">
                  <c:v>6_30_25</c:v>
                </c:pt>
                <c:pt idx="400">
                  <c:v>6_30_25</c:v>
                </c:pt>
                <c:pt idx="401">
                  <c:v>6_30_25</c:v>
                </c:pt>
                <c:pt idx="402">
                  <c:v>6_30_25</c:v>
                </c:pt>
                <c:pt idx="403">
                  <c:v>6_30_25</c:v>
                </c:pt>
                <c:pt idx="404">
                  <c:v>6_30_25</c:v>
                </c:pt>
                <c:pt idx="405">
                  <c:v>7_07_25</c:v>
                </c:pt>
                <c:pt idx="406">
                  <c:v>7_07_25</c:v>
                </c:pt>
                <c:pt idx="407">
                  <c:v>7_07_25</c:v>
                </c:pt>
                <c:pt idx="408">
                  <c:v>7_07_25</c:v>
                </c:pt>
                <c:pt idx="409">
                  <c:v>7_07_25</c:v>
                </c:pt>
                <c:pt idx="410">
                  <c:v>7_07_25</c:v>
                </c:pt>
                <c:pt idx="411">
                  <c:v>7_07_25</c:v>
                </c:pt>
                <c:pt idx="412">
                  <c:v>7_07_25</c:v>
                </c:pt>
                <c:pt idx="413">
                  <c:v>7_07_25</c:v>
                </c:pt>
                <c:pt idx="414">
                  <c:v>7_07_25</c:v>
                </c:pt>
                <c:pt idx="415">
                  <c:v>7_07_25</c:v>
                </c:pt>
                <c:pt idx="416">
                  <c:v>7_07_25</c:v>
                </c:pt>
                <c:pt idx="417">
                  <c:v>7_07_25</c:v>
                </c:pt>
                <c:pt idx="418">
                  <c:v>7_07_25</c:v>
                </c:pt>
                <c:pt idx="419">
                  <c:v>7_07_25</c:v>
                </c:pt>
                <c:pt idx="420">
                  <c:v>7_14_25</c:v>
                </c:pt>
                <c:pt idx="421">
                  <c:v>7_14_25</c:v>
                </c:pt>
                <c:pt idx="422">
                  <c:v>7_14_25</c:v>
                </c:pt>
                <c:pt idx="423">
                  <c:v>7_14_25</c:v>
                </c:pt>
                <c:pt idx="424">
                  <c:v>7_14_25</c:v>
                </c:pt>
                <c:pt idx="425">
                  <c:v>7_14_25</c:v>
                </c:pt>
                <c:pt idx="426">
                  <c:v>7_14_25</c:v>
                </c:pt>
                <c:pt idx="427">
                  <c:v>7_14_25</c:v>
                </c:pt>
                <c:pt idx="428">
                  <c:v>7_14_25</c:v>
                </c:pt>
                <c:pt idx="429">
                  <c:v>7_14_25</c:v>
                </c:pt>
                <c:pt idx="430">
                  <c:v>7_14_25</c:v>
                </c:pt>
                <c:pt idx="431">
                  <c:v>7_14_25</c:v>
                </c:pt>
                <c:pt idx="432">
                  <c:v>7_14_25</c:v>
                </c:pt>
                <c:pt idx="433">
                  <c:v>7_14_25</c:v>
                </c:pt>
                <c:pt idx="434">
                  <c:v>7_14_25</c:v>
                </c:pt>
                <c:pt idx="435">
                  <c:v>7_21_25</c:v>
                </c:pt>
                <c:pt idx="436">
                  <c:v>7_21_25</c:v>
                </c:pt>
                <c:pt idx="437">
                  <c:v>7_21_25</c:v>
                </c:pt>
                <c:pt idx="438">
                  <c:v>7_21_25</c:v>
                </c:pt>
                <c:pt idx="439">
                  <c:v>7_21_25</c:v>
                </c:pt>
                <c:pt idx="440">
                  <c:v>7_21_25</c:v>
                </c:pt>
                <c:pt idx="441">
                  <c:v>7_21_25</c:v>
                </c:pt>
                <c:pt idx="442">
                  <c:v>7_21_25</c:v>
                </c:pt>
                <c:pt idx="443">
                  <c:v>7_21_25</c:v>
                </c:pt>
                <c:pt idx="444">
                  <c:v>7_21_25</c:v>
                </c:pt>
                <c:pt idx="445">
                  <c:v>7_21_25</c:v>
                </c:pt>
                <c:pt idx="446">
                  <c:v>7_21_25</c:v>
                </c:pt>
                <c:pt idx="447">
                  <c:v>7_21_25</c:v>
                </c:pt>
                <c:pt idx="448">
                  <c:v>7_21_25</c:v>
                </c:pt>
                <c:pt idx="449">
                  <c:v>7_21_25</c:v>
                </c:pt>
                <c:pt idx="450">
                  <c:v>7_28_25</c:v>
                </c:pt>
                <c:pt idx="451">
                  <c:v>7_28_25</c:v>
                </c:pt>
                <c:pt idx="452">
                  <c:v>7_28_25</c:v>
                </c:pt>
                <c:pt idx="453">
                  <c:v>7_28_25</c:v>
                </c:pt>
                <c:pt idx="454">
                  <c:v>7_28_25</c:v>
                </c:pt>
                <c:pt idx="455">
                  <c:v>7_28_25</c:v>
                </c:pt>
                <c:pt idx="456">
                  <c:v>7_28_25</c:v>
                </c:pt>
                <c:pt idx="457">
                  <c:v>7_28_25</c:v>
                </c:pt>
                <c:pt idx="458">
                  <c:v>7_28_25</c:v>
                </c:pt>
                <c:pt idx="459">
                  <c:v>7_28_25</c:v>
                </c:pt>
                <c:pt idx="460">
                  <c:v>7_28_25</c:v>
                </c:pt>
                <c:pt idx="461">
                  <c:v>7_28_25</c:v>
                </c:pt>
                <c:pt idx="462">
                  <c:v>7_28_25</c:v>
                </c:pt>
                <c:pt idx="463">
                  <c:v>7_28_25</c:v>
                </c:pt>
                <c:pt idx="464">
                  <c:v>7_28_25</c:v>
                </c:pt>
                <c:pt idx="465">
                  <c:v>8_04_25</c:v>
                </c:pt>
                <c:pt idx="466">
                  <c:v>8_04_25</c:v>
                </c:pt>
                <c:pt idx="467">
                  <c:v>8_04_25</c:v>
                </c:pt>
                <c:pt idx="468">
                  <c:v>8_04_25</c:v>
                </c:pt>
                <c:pt idx="469">
                  <c:v>8_04_25</c:v>
                </c:pt>
                <c:pt idx="470">
                  <c:v>8_04_25</c:v>
                </c:pt>
                <c:pt idx="471">
                  <c:v>8_04_25</c:v>
                </c:pt>
                <c:pt idx="472">
                  <c:v>8_04_25</c:v>
                </c:pt>
                <c:pt idx="473">
                  <c:v>8_04_25</c:v>
                </c:pt>
                <c:pt idx="474">
                  <c:v>8_04_25</c:v>
                </c:pt>
                <c:pt idx="475">
                  <c:v>8_04_25</c:v>
                </c:pt>
                <c:pt idx="476">
                  <c:v>8_04_25</c:v>
                </c:pt>
                <c:pt idx="477">
                  <c:v>8_04_25</c:v>
                </c:pt>
                <c:pt idx="478">
                  <c:v>8_04_25</c:v>
                </c:pt>
                <c:pt idx="479">
                  <c:v>8_04_25</c:v>
                </c:pt>
                <c:pt idx="480">
                  <c:v>8_11_25</c:v>
                </c:pt>
                <c:pt idx="481">
                  <c:v>8_11_25</c:v>
                </c:pt>
                <c:pt idx="482">
                  <c:v>8_11_25</c:v>
                </c:pt>
                <c:pt idx="483">
                  <c:v>8_11_25</c:v>
                </c:pt>
                <c:pt idx="484">
                  <c:v>8_11_25</c:v>
                </c:pt>
                <c:pt idx="485">
                  <c:v>8_11_25</c:v>
                </c:pt>
                <c:pt idx="486">
                  <c:v>8_11_25</c:v>
                </c:pt>
                <c:pt idx="487">
                  <c:v>8_11_25</c:v>
                </c:pt>
                <c:pt idx="488">
                  <c:v>8_11_25</c:v>
                </c:pt>
                <c:pt idx="489">
                  <c:v>8_11_25</c:v>
                </c:pt>
                <c:pt idx="490">
                  <c:v>8_11_25</c:v>
                </c:pt>
                <c:pt idx="491">
                  <c:v>8_11_25</c:v>
                </c:pt>
                <c:pt idx="492">
                  <c:v>8_11_25</c:v>
                </c:pt>
                <c:pt idx="493">
                  <c:v>8_11_25</c:v>
                </c:pt>
                <c:pt idx="494">
                  <c:v>8_11_25</c:v>
                </c:pt>
                <c:pt idx="495">
                  <c:v>8_18_25</c:v>
                </c:pt>
                <c:pt idx="496">
                  <c:v>8_18_25</c:v>
                </c:pt>
                <c:pt idx="497">
                  <c:v>8_18_25</c:v>
                </c:pt>
                <c:pt idx="498">
                  <c:v>8_18_25</c:v>
                </c:pt>
                <c:pt idx="499">
                  <c:v>8_18_25</c:v>
                </c:pt>
                <c:pt idx="500">
                  <c:v>8_18_25</c:v>
                </c:pt>
                <c:pt idx="501">
                  <c:v>8_18_25</c:v>
                </c:pt>
                <c:pt idx="502">
                  <c:v>8_18_25</c:v>
                </c:pt>
                <c:pt idx="503">
                  <c:v>8_18_25</c:v>
                </c:pt>
                <c:pt idx="504">
                  <c:v>8_18_25</c:v>
                </c:pt>
                <c:pt idx="505">
                  <c:v>8_18_25</c:v>
                </c:pt>
                <c:pt idx="506">
                  <c:v>8_18_25</c:v>
                </c:pt>
                <c:pt idx="507">
                  <c:v>8_18_25</c:v>
                </c:pt>
                <c:pt idx="508">
                  <c:v>8_18_25</c:v>
                </c:pt>
                <c:pt idx="509">
                  <c:v>8_18_25</c:v>
                </c:pt>
                <c:pt idx="510">
                  <c:v>8_25_25</c:v>
                </c:pt>
                <c:pt idx="511">
                  <c:v>8_25_25</c:v>
                </c:pt>
                <c:pt idx="512">
                  <c:v>8_25_25</c:v>
                </c:pt>
                <c:pt idx="513">
                  <c:v>8_25_25</c:v>
                </c:pt>
                <c:pt idx="514">
                  <c:v>8_25_25</c:v>
                </c:pt>
                <c:pt idx="515">
                  <c:v>8_25_25</c:v>
                </c:pt>
                <c:pt idx="516">
                  <c:v>8_25_25</c:v>
                </c:pt>
                <c:pt idx="517">
                  <c:v>8_25_25</c:v>
                </c:pt>
                <c:pt idx="518">
                  <c:v>8_25_25</c:v>
                </c:pt>
                <c:pt idx="519">
                  <c:v>8_25_25</c:v>
                </c:pt>
                <c:pt idx="520">
                  <c:v>8_25_25</c:v>
                </c:pt>
                <c:pt idx="521">
                  <c:v>8_25_25</c:v>
                </c:pt>
                <c:pt idx="522">
                  <c:v>8_25_25</c:v>
                </c:pt>
                <c:pt idx="523">
                  <c:v>8_25_25</c:v>
                </c:pt>
                <c:pt idx="524">
                  <c:v>8_25_25</c:v>
                </c:pt>
                <c:pt idx="525">
                  <c:v>9_01_25</c:v>
                </c:pt>
                <c:pt idx="526">
                  <c:v>9_01_25</c:v>
                </c:pt>
                <c:pt idx="527">
                  <c:v>9_01_25</c:v>
                </c:pt>
                <c:pt idx="528">
                  <c:v>9_01_25</c:v>
                </c:pt>
                <c:pt idx="529">
                  <c:v>9_01_25</c:v>
                </c:pt>
                <c:pt idx="530">
                  <c:v>9_01_25</c:v>
                </c:pt>
                <c:pt idx="531">
                  <c:v>9_01_25</c:v>
                </c:pt>
                <c:pt idx="532">
                  <c:v>9_01_25</c:v>
                </c:pt>
                <c:pt idx="533">
                  <c:v>9_01_25</c:v>
                </c:pt>
                <c:pt idx="534">
                  <c:v>9_01_25</c:v>
                </c:pt>
                <c:pt idx="535">
                  <c:v>9_01_25</c:v>
                </c:pt>
                <c:pt idx="536">
                  <c:v>9_01_25</c:v>
                </c:pt>
                <c:pt idx="537">
                  <c:v>9_01_25</c:v>
                </c:pt>
                <c:pt idx="538">
                  <c:v>9_01_25</c:v>
                </c:pt>
                <c:pt idx="539">
                  <c:v>9_01_25</c:v>
                </c:pt>
                <c:pt idx="540">
                  <c:v>9_08_25</c:v>
                </c:pt>
                <c:pt idx="541">
                  <c:v>9_08_25</c:v>
                </c:pt>
                <c:pt idx="542">
                  <c:v>9_08_25</c:v>
                </c:pt>
                <c:pt idx="543">
                  <c:v>9_08_25</c:v>
                </c:pt>
                <c:pt idx="544">
                  <c:v>9_08_25</c:v>
                </c:pt>
                <c:pt idx="545">
                  <c:v>9_08_25</c:v>
                </c:pt>
                <c:pt idx="546">
                  <c:v>9_08_25</c:v>
                </c:pt>
                <c:pt idx="547">
                  <c:v>9_08_25</c:v>
                </c:pt>
                <c:pt idx="548">
                  <c:v>9_08_25</c:v>
                </c:pt>
                <c:pt idx="549">
                  <c:v>9_08_25</c:v>
                </c:pt>
                <c:pt idx="550">
                  <c:v>9_08_25</c:v>
                </c:pt>
                <c:pt idx="551">
                  <c:v>9_08_25</c:v>
                </c:pt>
                <c:pt idx="552">
                  <c:v>9_08_25</c:v>
                </c:pt>
                <c:pt idx="553">
                  <c:v>9_08_25</c:v>
                </c:pt>
                <c:pt idx="554">
                  <c:v>9_08_25</c:v>
                </c:pt>
                <c:pt idx="555">
                  <c:v>9_15_25</c:v>
                </c:pt>
                <c:pt idx="556">
                  <c:v>9_15_25</c:v>
                </c:pt>
                <c:pt idx="557">
                  <c:v>9_15_25</c:v>
                </c:pt>
                <c:pt idx="558">
                  <c:v>9_15_25</c:v>
                </c:pt>
                <c:pt idx="559">
                  <c:v>9_15_25</c:v>
                </c:pt>
                <c:pt idx="560">
                  <c:v>9_15_25</c:v>
                </c:pt>
                <c:pt idx="561">
                  <c:v>9_15_25</c:v>
                </c:pt>
                <c:pt idx="562">
                  <c:v>9_15_25</c:v>
                </c:pt>
                <c:pt idx="563">
                  <c:v>9_15_25</c:v>
                </c:pt>
                <c:pt idx="564">
                  <c:v>9_15_25</c:v>
                </c:pt>
                <c:pt idx="565">
                  <c:v>9_15_25</c:v>
                </c:pt>
                <c:pt idx="566">
                  <c:v>9_15_25</c:v>
                </c:pt>
                <c:pt idx="567">
                  <c:v>9_15_25</c:v>
                </c:pt>
                <c:pt idx="568">
                  <c:v>9_15_25</c:v>
                </c:pt>
                <c:pt idx="569">
                  <c:v>9_15_25</c:v>
                </c:pt>
                <c:pt idx="570">
                  <c:v>9_22_25</c:v>
                </c:pt>
                <c:pt idx="571">
                  <c:v>9_22_25</c:v>
                </c:pt>
                <c:pt idx="572">
                  <c:v>9_22_25</c:v>
                </c:pt>
                <c:pt idx="573">
                  <c:v>9_22_25</c:v>
                </c:pt>
                <c:pt idx="574">
                  <c:v>9_22_25</c:v>
                </c:pt>
                <c:pt idx="575">
                  <c:v>9_22_25</c:v>
                </c:pt>
                <c:pt idx="576">
                  <c:v>9_22_25</c:v>
                </c:pt>
                <c:pt idx="577">
                  <c:v>9_22_25</c:v>
                </c:pt>
                <c:pt idx="578">
                  <c:v>9_22_25</c:v>
                </c:pt>
                <c:pt idx="579">
                  <c:v>9_22_25</c:v>
                </c:pt>
                <c:pt idx="580">
                  <c:v>9_22_25</c:v>
                </c:pt>
                <c:pt idx="581">
                  <c:v>9_22_25</c:v>
                </c:pt>
                <c:pt idx="582">
                  <c:v>9_22_25</c:v>
                </c:pt>
                <c:pt idx="583">
                  <c:v>9_22_25</c:v>
                </c:pt>
                <c:pt idx="584">
                  <c:v>9_22_25</c:v>
                </c:pt>
                <c:pt idx="585">
                  <c:v>9_29_25</c:v>
                </c:pt>
                <c:pt idx="586">
                  <c:v>9_29_25</c:v>
                </c:pt>
                <c:pt idx="587">
                  <c:v>9_29_25</c:v>
                </c:pt>
                <c:pt idx="588">
                  <c:v>9_29_25</c:v>
                </c:pt>
                <c:pt idx="589">
                  <c:v>9_29_25</c:v>
                </c:pt>
                <c:pt idx="590">
                  <c:v>9_29_25</c:v>
                </c:pt>
                <c:pt idx="591">
                  <c:v>9_29_25</c:v>
                </c:pt>
                <c:pt idx="592">
                  <c:v>9_29_25</c:v>
                </c:pt>
                <c:pt idx="593">
                  <c:v>9_29_25</c:v>
                </c:pt>
                <c:pt idx="594">
                  <c:v>9_29_25</c:v>
                </c:pt>
                <c:pt idx="595">
                  <c:v>9_29_25</c:v>
                </c:pt>
                <c:pt idx="596">
                  <c:v>9_29_25</c:v>
                </c:pt>
                <c:pt idx="597">
                  <c:v>9_29_25</c:v>
                </c:pt>
                <c:pt idx="598">
                  <c:v>9_29_25</c:v>
                </c:pt>
                <c:pt idx="599">
                  <c:v>9_29_25</c:v>
                </c:pt>
                <c:pt idx="600">
                  <c:v>10_06_25</c:v>
                </c:pt>
                <c:pt idx="601">
                  <c:v>10_06_25</c:v>
                </c:pt>
                <c:pt idx="602">
                  <c:v>10_06_25</c:v>
                </c:pt>
                <c:pt idx="603">
                  <c:v>10_06_25</c:v>
                </c:pt>
                <c:pt idx="604">
                  <c:v>10_06_25</c:v>
                </c:pt>
                <c:pt idx="605">
                  <c:v>10_06_25</c:v>
                </c:pt>
                <c:pt idx="606">
                  <c:v>10_06_25</c:v>
                </c:pt>
                <c:pt idx="607">
                  <c:v>10_06_25</c:v>
                </c:pt>
                <c:pt idx="608">
                  <c:v>10_06_25</c:v>
                </c:pt>
                <c:pt idx="609">
                  <c:v>10_06_25</c:v>
                </c:pt>
                <c:pt idx="610">
                  <c:v>10_06_25</c:v>
                </c:pt>
                <c:pt idx="611">
                  <c:v>10_06_25</c:v>
                </c:pt>
                <c:pt idx="612">
                  <c:v>10_06_25</c:v>
                </c:pt>
                <c:pt idx="613">
                  <c:v>10_06_25</c:v>
                </c:pt>
                <c:pt idx="614">
                  <c:v>10_06_25</c:v>
                </c:pt>
                <c:pt idx="615">
                  <c:v>10_13_25</c:v>
                </c:pt>
                <c:pt idx="616">
                  <c:v>10_13_25</c:v>
                </c:pt>
                <c:pt idx="617">
                  <c:v>10_13_25</c:v>
                </c:pt>
                <c:pt idx="618">
                  <c:v>10_13_25</c:v>
                </c:pt>
                <c:pt idx="619">
                  <c:v>10_13_25</c:v>
                </c:pt>
                <c:pt idx="620">
                  <c:v>10_13_25</c:v>
                </c:pt>
                <c:pt idx="621">
                  <c:v>10_13_25</c:v>
                </c:pt>
                <c:pt idx="622">
                  <c:v>10_13_25</c:v>
                </c:pt>
                <c:pt idx="623">
                  <c:v>10_13_25</c:v>
                </c:pt>
                <c:pt idx="624">
                  <c:v>10_13_25</c:v>
                </c:pt>
                <c:pt idx="625">
                  <c:v>10_13_25</c:v>
                </c:pt>
                <c:pt idx="626">
                  <c:v>10_13_25</c:v>
                </c:pt>
                <c:pt idx="627">
                  <c:v>10_13_25</c:v>
                </c:pt>
                <c:pt idx="628">
                  <c:v>10_13_25</c:v>
                </c:pt>
                <c:pt idx="629">
                  <c:v>10_13_25</c:v>
                </c:pt>
                <c:pt idx="630">
                  <c:v>10_20_25</c:v>
                </c:pt>
                <c:pt idx="631">
                  <c:v>10_20_25</c:v>
                </c:pt>
                <c:pt idx="632">
                  <c:v>10_20_25</c:v>
                </c:pt>
                <c:pt idx="633">
                  <c:v>10_20_25</c:v>
                </c:pt>
                <c:pt idx="634">
                  <c:v>10_20_25</c:v>
                </c:pt>
                <c:pt idx="635">
                  <c:v>10_20_25</c:v>
                </c:pt>
                <c:pt idx="636">
                  <c:v>10_20_25</c:v>
                </c:pt>
                <c:pt idx="637">
                  <c:v>10_20_25</c:v>
                </c:pt>
                <c:pt idx="638">
                  <c:v>10_20_25</c:v>
                </c:pt>
                <c:pt idx="639">
                  <c:v>10_20_25</c:v>
                </c:pt>
                <c:pt idx="640">
                  <c:v>10_20_25</c:v>
                </c:pt>
                <c:pt idx="641">
                  <c:v>10_20_25</c:v>
                </c:pt>
                <c:pt idx="642">
                  <c:v>10_20_25</c:v>
                </c:pt>
                <c:pt idx="643">
                  <c:v>10_20_25</c:v>
                </c:pt>
                <c:pt idx="644">
                  <c:v>10_20_25</c:v>
                </c:pt>
                <c:pt idx="645">
                  <c:v>10_27_25</c:v>
                </c:pt>
                <c:pt idx="646">
                  <c:v>10_27_25</c:v>
                </c:pt>
                <c:pt idx="647">
                  <c:v>10_27_25</c:v>
                </c:pt>
                <c:pt idx="648">
                  <c:v>10_27_25</c:v>
                </c:pt>
                <c:pt idx="649">
                  <c:v>10_27_25</c:v>
                </c:pt>
                <c:pt idx="650">
                  <c:v>10_27_25</c:v>
                </c:pt>
                <c:pt idx="651">
                  <c:v>10_27_25</c:v>
                </c:pt>
                <c:pt idx="652">
                  <c:v>10_27_25</c:v>
                </c:pt>
                <c:pt idx="653">
                  <c:v>10_27_25</c:v>
                </c:pt>
                <c:pt idx="654">
                  <c:v>10_27_25</c:v>
                </c:pt>
                <c:pt idx="655">
                  <c:v>10_27_25</c:v>
                </c:pt>
                <c:pt idx="656">
                  <c:v>10_27_25</c:v>
                </c:pt>
                <c:pt idx="657">
                  <c:v>10_27_25</c:v>
                </c:pt>
                <c:pt idx="658">
                  <c:v>10_27_25</c:v>
                </c:pt>
                <c:pt idx="659">
                  <c:v>10_27_25</c:v>
                </c:pt>
                <c:pt idx="660">
                  <c:v>11_03_25</c:v>
                </c:pt>
                <c:pt idx="661">
                  <c:v>11_03_25</c:v>
                </c:pt>
                <c:pt idx="662">
                  <c:v>11_03_25</c:v>
                </c:pt>
                <c:pt idx="663">
                  <c:v>11_03_25</c:v>
                </c:pt>
                <c:pt idx="664">
                  <c:v>11_03_25</c:v>
                </c:pt>
                <c:pt idx="665">
                  <c:v>11_03_25</c:v>
                </c:pt>
                <c:pt idx="666">
                  <c:v>11_03_25</c:v>
                </c:pt>
                <c:pt idx="667">
                  <c:v>11_03_25</c:v>
                </c:pt>
                <c:pt idx="668">
                  <c:v>11_03_25</c:v>
                </c:pt>
                <c:pt idx="669">
                  <c:v>11_03_25</c:v>
                </c:pt>
                <c:pt idx="670">
                  <c:v>11_03_25</c:v>
                </c:pt>
                <c:pt idx="671">
                  <c:v>11_03_25</c:v>
                </c:pt>
                <c:pt idx="672">
                  <c:v>11_03_25</c:v>
                </c:pt>
                <c:pt idx="673">
                  <c:v>11_03_25</c:v>
                </c:pt>
                <c:pt idx="674">
                  <c:v>11_03_25</c:v>
                </c:pt>
                <c:pt idx="675">
                  <c:v>11_10_25</c:v>
                </c:pt>
                <c:pt idx="676">
                  <c:v>11_10_25</c:v>
                </c:pt>
                <c:pt idx="677">
                  <c:v>11_10_25</c:v>
                </c:pt>
                <c:pt idx="678">
                  <c:v>11_10_25</c:v>
                </c:pt>
                <c:pt idx="679">
                  <c:v>11_10_25</c:v>
                </c:pt>
                <c:pt idx="680">
                  <c:v>11_10_25</c:v>
                </c:pt>
                <c:pt idx="681">
                  <c:v>11_10_25</c:v>
                </c:pt>
                <c:pt idx="682">
                  <c:v>11_10_25</c:v>
                </c:pt>
                <c:pt idx="683">
                  <c:v>11_10_25</c:v>
                </c:pt>
                <c:pt idx="684">
                  <c:v>11_10_25</c:v>
                </c:pt>
                <c:pt idx="685">
                  <c:v>11_10_25</c:v>
                </c:pt>
                <c:pt idx="686">
                  <c:v>11_10_25</c:v>
                </c:pt>
                <c:pt idx="687">
                  <c:v>11_10_25</c:v>
                </c:pt>
                <c:pt idx="688">
                  <c:v>11_10_25</c:v>
                </c:pt>
                <c:pt idx="689">
                  <c:v>11_10_25</c:v>
                </c:pt>
              </c:strCache>
            </c:strRef>
          </c:cat>
          <c:val>
            <c:numRef>
              <c:f>CalcDaily!$AA$72:$AAN$72</c:f>
              <c:numCache>
                <c:formatCode>General</c:formatCode>
                <c:ptCount val="6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0.25833333333333336</c:v>
                </c:pt>
                <c:pt idx="78">
                  <c:v>0</c:v>
                </c:pt>
                <c:pt idx="79">
                  <c:v>0</c:v>
                </c:pt>
                <c:pt idx="80">
                  <c:v>0</c:v>
                </c:pt>
                <c:pt idx="81">
                  <c:v>0</c:v>
                </c:pt>
                <c:pt idx="82">
                  <c:v>0</c:v>
                </c:pt>
                <c:pt idx="83">
                  <c:v>0</c:v>
                </c:pt>
                <c:pt idx="84">
                  <c:v>0.29333333333333333</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0.28083333333333338</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0.46250000000000002</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0.34333333333333338</c:v>
                </c:pt>
                <c:pt idx="168">
                  <c:v>0</c:v>
                </c:pt>
                <c:pt idx="169">
                  <c:v>0</c:v>
                </c:pt>
                <c:pt idx="170">
                  <c:v>0</c:v>
                </c:pt>
                <c:pt idx="171">
                  <c:v>0</c:v>
                </c:pt>
                <c:pt idx="172">
                  <c:v>0</c:v>
                </c:pt>
                <c:pt idx="173">
                  <c:v>0</c:v>
                </c:pt>
                <c:pt idx="174">
                  <c:v>0</c:v>
                </c:pt>
                <c:pt idx="175">
                  <c:v>0</c:v>
                </c:pt>
                <c:pt idx="176">
                  <c:v>0</c:v>
                </c:pt>
                <c:pt idx="177">
                  <c:v>0</c:v>
                </c:pt>
                <c:pt idx="178">
                  <c:v>0</c:v>
                </c:pt>
                <c:pt idx="179">
                  <c:v>0</c:v>
                </c:pt>
                <c:pt idx="180">
                  <c:v>0.67</c:v>
                </c:pt>
                <c:pt idx="181">
                  <c:v>0</c:v>
                </c:pt>
                <c:pt idx="182">
                  <c:v>0</c:v>
                </c:pt>
                <c:pt idx="183">
                  <c:v>0</c:v>
                </c:pt>
                <c:pt idx="184">
                  <c:v>0</c:v>
                </c:pt>
                <c:pt idx="185">
                  <c:v>0</c:v>
                </c:pt>
                <c:pt idx="186">
                  <c:v>0.40166666666666667</c:v>
                </c:pt>
                <c:pt idx="187">
                  <c:v>0</c:v>
                </c:pt>
                <c:pt idx="188">
                  <c:v>0</c:v>
                </c:pt>
                <c:pt idx="189">
                  <c:v>0.39833333333333332</c:v>
                </c:pt>
                <c:pt idx="190">
                  <c:v>0</c:v>
                </c:pt>
                <c:pt idx="191">
                  <c:v>0</c:v>
                </c:pt>
                <c:pt idx="192">
                  <c:v>0</c:v>
                </c:pt>
                <c:pt idx="193">
                  <c:v>0</c:v>
                </c:pt>
                <c:pt idx="194">
                  <c:v>0</c:v>
                </c:pt>
                <c:pt idx="195">
                  <c:v>0</c:v>
                </c:pt>
                <c:pt idx="196">
                  <c:v>1.1341666666666665</c:v>
                </c:pt>
                <c:pt idx="197">
                  <c:v>0</c:v>
                </c:pt>
                <c:pt idx="198">
                  <c:v>0</c:v>
                </c:pt>
                <c:pt idx="199">
                  <c:v>0.89833333333333332</c:v>
                </c:pt>
                <c:pt idx="200">
                  <c:v>0</c:v>
                </c:pt>
                <c:pt idx="201">
                  <c:v>0</c:v>
                </c:pt>
                <c:pt idx="202">
                  <c:v>0.77333333333333332</c:v>
                </c:pt>
                <c:pt idx="203">
                  <c:v>0</c:v>
                </c:pt>
                <c:pt idx="204">
                  <c:v>0</c:v>
                </c:pt>
                <c:pt idx="205">
                  <c:v>0.74249999999999994</c:v>
                </c:pt>
                <c:pt idx="206">
                  <c:v>0</c:v>
                </c:pt>
                <c:pt idx="207">
                  <c:v>0</c:v>
                </c:pt>
                <c:pt idx="208">
                  <c:v>0.74583333333333335</c:v>
                </c:pt>
                <c:pt idx="209">
                  <c:v>0</c:v>
                </c:pt>
                <c:pt idx="210">
                  <c:v>0</c:v>
                </c:pt>
                <c:pt idx="211">
                  <c:v>0.84833333333333327</c:v>
                </c:pt>
                <c:pt idx="212">
                  <c:v>0</c:v>
                </c:pt>
                <c:pt idx="213">
                  <c:v>0</c:v>
                </c:pt>
                <c:pt idx="214">
                  <c:v>0.89833333333333332</c:v>
                </c:pt>
                <c:pt idx="215">
                  <c:v>0</c:v>
                </c:pt>
                <c:pt idx="216">
                  <c:v>0</c:v>
                </c:pt>
                <c:pt idx="217">
                  <c:v>0.95916666666666661</c:v>
                </c:pt>
                <c:pt idx="218">
                  <c:v>0</c:v>
                </c:pt>
                <c:pt idx="219">
                  <c:v>0</c:v>
                </c:pt>
                <c:pt idx="220">
                  <c:v>0.3125</c:v>
                </c:pt>
                <c:pt idx="221">
                  <c:v>0</c:v>
                </c:pt>
                <c:pt idx="222">
                  <c:v>0</c:v>
                </c:pt>
                <c:pt idx="223">
                  <c:v>0.28999999999999998</c:v>
                </c:pt>
                <c:pt idx="224">
                  <c:v>0</c:v>
                </c:pt>
                <c:pt idx="225">
                  <c:v>0</c:v>
                </c:pt>
                <c:pt idx="226">
                  <c:v>1.0833333333333333</c:v>
                </c:pt>
                <c:pt idx="227">
                  <c:v>0</c:v>
                </c:pt>
                <c:pt idx="228">
                  <c:v>0</c:v>
                </c:pt>
                <c:pt idx="229">
                  <c:v>0.71333333333333326</c:v>
                </c:pt>
                <c:pt idx="230">
                  <c:v>0</c:v>
                </c:pt>
                <c:pt idx="231">
                  <c:v>0</c:v>
                </c:pt>
                <c:pt idx="232">
                  <c:v>0.75</c:v>
                </c:pt>
                <c:pt idx="233">
                  <c:v>0</c:v>
                </c:pt>
                <c:pt idx="234">
                  <c:v>0</c:v>
                </c:pt>
                <c:pt idx="235">
                  <c:v>0.52416666666666667</c:v>
                </c:pt>
                <c:pt idx="236">
                  <c:v>0</c:v>
                </c:pt>
                <c:pt idx="237">
                  <c:v>0</c:v>
                </c:pt>
                <c:pt idx="238">
                  <c:v>0.27749999999999997</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0.45</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1.0983333333333334</c:v>
                </c:pt>
                <c:pt idx="326">
                  <c:v>0</c:v>
                </c:pt>
                <c:pt idx="327">
                  <c:v>0</c:v>
                </c:pt>
                <c:pt idx="328">
                  <c:v>0</c:v>
                </c:pt>
                <c:pt idx="329">
                  <c:v>0</c:v>
                </c:pt>
                <c:pt idx="330">
                  <c:v>0</c:v>
                </c:pt>
                <c:pt idx="331">
                  <c:v>1.0866666666666667</c:v>
                </c:pt>
                <c:pt idx="332">
                  <c:v>0</c:v>
                </c:pt>
                <c:pt idx="333">
                  <c:v>0</c:v>
                </c:pt>
                <c:pt idx="334">
                  <c:v>1.5483333333333333</c:v>
                </c:pt>
                <c:pt idx="335">
                  <c:v>0</c:v>
                </c:pt>
                <c:pt idx="336">
                  <c:v>0</c:v>
                </c:pt>
                <c:pt idx="337">
                  <c:v>1.175</c:v>
                </c:pt>
                <c:pt idx="338">
                  <c:v>0</c:v>
                </c:pt>
                <c:pt idx="339">
                  <c:v>0</c:v>
                </c:pt>
                <c:pt idx="340">
                  <c:v>1.2275</c:v>
                </c:pt>
                <c:pt idx="341">
                  <c:v>0</c:v>
                </c:pt>
                <c:pt idx="342">
                  <c:v>0</c:v>
                </c:pt>
                <c:pt idx="343">
                  <c:v>0.62583333333333324</c:v>
                </c:pt>
                <c:pt idx="344">
                  <c:v>0</c:v>
                </c:pt>
                <c:pt idx="345">
                  <c:v>0</c:v>
                </c:pt>
                <c:pt idx="346">
                  <c:v>0.79916666666666669</c:v>
                </c:pt>
                <c:pt idx="347">
                  <c:v>0</c:v>
                </c:pt>
                <c:pt idx="348">
                  <c:v>0</c:v>
                </c:pt>
                <c:pt idx="349">
                  <c:v>1.6125</c:v>
                </c:pt>
                <c:pt idx="350">
                  <c:v>0</c:v>
                </c:pt>
                <c:pt idx="351">
                  <c:v>0</c:v>
                </c:pt>
                <c:pt idx="352">
                  <c:v>1.0966666666666667</c:v>
                </c:pt>
                <c:pt idx="353">
                  <c:v>0</c:v>
                </c:pt>
                <c:pt idx="354">
                  <c:v>0</c:v>
                </c:pt>
                <c:pt idx="355">
                  <c:v>1.2974999999999999</c:v>
                </c:pt>
                <c:pt idx="356">
                  <c:v>0</c:v>
                </c:pt>
                <c:pt idx="357">
                  <c:v>0</c:v>
                </c:pt>
                <c:pt idx="358">
                  <c:v>0.64583333333333337</c:v>
                </c:pt>
                <c:pt idx="359">
                  <c:v>0</c:v>
                </c:pt>
                <c:pt idx="360">
                  <c:v>0</c:v>
                </c:pt>
                <c:pt idx="361">
                  <c:v>1.0516666666666667</c:v>
                </c:pt>
                <c:pt idx="362">
                  <c:v>0</c:v>
                </c:pt>
                <c:pt idx="363">
                  <c:v>0</c:v>
                </c:pt>
                <c:pt idx="364">
                  <c:v>0.86166666666666658</c:v>
                </c:pt>
                <c:pt idx="365">
                  <c:v>0</c:v>
                </c:pt>
                <c:pt idx="366">
                  <c:v>0</c:v>
                </c:pt>
                <c:pt idx="367">
                  <c:v>0</c:v>
                </c:pt>
                <c:pt idx="368">
                  <c:v>0</c:v>
                </c:pt>
                <c:pt idx="369">
                  <c:v>0</c:v>
                </c:pt>
                <c:pt idx="370">
                  <c:v>0</c:v>
                </c:pt>
                <c:pt idx="371">
                  <c:v>0</c:v>
                </c:pt>
                <c:pt idx="372">
                  <c:v>0</c:v>
                </c:pt>
                <c:pt idx="373">
                  <c:v>0.30833333333333335</c:v>
                </c:pt>
                <c:pt idx="374">
                  <c:v>0</c:v>
                </c:pt>
                <c:pt idx="375">
                  <c:v>0</c:v>
                </c:pt>
                <c:pt idx="376">
                  <c:v>0</c:v>
                </c:pt>
                <c:pt idx="377">
                  <c:v>0.73583333333333334</c:v>
                </c:pt>
                <c:pt idx="378">
                  <c:v>0</c:v>
                </c:pt>
                <c:pt idx="379">
                  <c:v>0</c:v>
                </c:pt>
                <c:pt idx="380">
                  <c:v>0</c:v>
                </c:pt>
                <c:pt idx="381">
                  <c:v>0</c:v>
                </c:pt>
                <c:pt idx="382">
                  <c:v>0</c:v>
                </c:pt>
                <c:pt idx="383">
                  <c:v>0</c:v>
                </c:pt>
                <c:pt idx="384">
                  <c:v>0</c:v>
                </c:pt>
                <c:pt idx="385">
                  <c:v>0</c:v>
                </c:pt>
                <c:pt idx="386">
                  <c:v>0.58166666666666678</c:v>
                </c:pt>
                <c:pt idx="387">
                  <c:v>0</c:v>
                </c:pt>
                <c:pt idx="388">
                  <c:v>0</c:v>
                </c:pt>
                <c:pt idx="389">
                  <c:v>0</c:v>
                </c:pt>
                <c:pt idx="390">
                  <c:v>0</c:v>
                </c:pt>
                <c:pt idx="391">
                  <c:v>0</c:v>
                </c:pt>
                <c:pt idx="392">
                  <c:v>0.86083333333333334</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0.3741666666666667</c:v>
                </c:pt>
                <c:pt idx="408">
                  <c:v>0</c:v>
                </c:pt>
                <c:pt idx="409">
                  <c:v>0</c:v>
                </c:pt>
                <c:pt idx="410">
                  <c:v>0</c:v>
                </c:pt>
                <c:pt idx="411">
                  <c:v>0</c:v>
                </c:pt>
                <c:pt idx="412">
                  <c:v>0</c:v>
                </c:pt>
                <c:pt idx="413">
                  <c:v>0</c:v>
                </c:pt>
                <c:pt idx="414">
                  <c:v>0</c:v>
                </c:pt>
                <c:pt idx="415">
                  <c:v>0</c:v>
                </c:pt>
                <c:pt idx="416">
                  <c:v>0.45666666666666672</c:v>
                </c:pt>
                <c:pt idx="417">
                  <c:v>0</c:v>
                </c:pt>
                <c:pt idx="418">
                  <c:v>0</c:v>
                </c:pt>
                <c:pt idx="419">
                  <c:v>0</c:v>
                </c:pt>
                <c:pt idx="420">
                  <c:v>0</c:v>
                </c:pt>
                <c:pt idx="421">
                  <c:v>0</c:v>
                </c:pt>
                <c:pt idx="422">
                  <c:v>0.56999999999999995</c:v>
                </c:pt>
                <c:pt idx="423">
                  <c:v>0</c:v>
                </c:pt>
                <c:pt idx="424">
                  <c:v>0</c:v>
                </c:pt>
                <c:pt idx="425">
                  <c:v>0</c:v>
                </c:pt>
                <c:pt idx="426">
                  <c:v>0</c:v>
                </c:pt>
                <c:pt idx="427">
                  <c:v>0</c:v>
                </c:pt>
                <c:pt idx="428">
                  <c:v>0</c:v>
                </c:pt>
                <c:pt idx="429">
                  <c:v>0</c:v>
                </c:pt>
                <c:pt idx="430">
                  <c:v>0</c:v>
                </c:pt>
                <c:pt idx="431">
                  <c:v>0.29333333333333333</c:v>
                </c:pt>
                <c:pt idx="432">
                  <c:v>0</c:v>
                </c:pt>
                <c:pt idx="433">
                  <c:v>0.85</c:v>
                </c:pt>
                <c:pt idx="434">
                  <c:v>0</c:v>
                </c:pt>
                <c:pt idx="435">
                  <c:v>0</c:v>
                </c:pt>
                <c:pt idx="436">
                  <c:v>0</c:v>
                </c:pt>
                <c:pt idx="437">
                  <c:v>0.53833333333333333</c:v>
                </c:pt>
                <c:pt idx="438">
                  <c:v>0</c:v>
                </c:pt>
                <c:pt idx="439">
                  <c:v>0</c:v>
                </c:pt>
                <c:pt idx="440">
                  <c:v>0</c:v>
                </c:pt>
                <c:pt idx="441">
                  <c:v>0</c:v>
                </c:pt>
                <c:pt idx="442">
                  <c:v>0</c:v>
                </c:pt>
                <c:pt idx="443">
                  <c:v>0</c:v>
                </c:pt>
                <c:pt idx="444">
                  <c:v>0</c:v>
                </c:pt>
                <c:pt idx="445">
                  <c:v>0</c:v>
                </c:pt>
                <c:pt idx="446">
                  <c:v>0.29833333333333328</c:v>
                </c:pt>
                <c:pt idx="447">
                  <c:v>0</c:v>
                </c:pt>
                <c:pt idx="448">
                  <c:v>0</c:v>
                </c:pt>
                <c:pt idx="449">
                  <c:v>0</c:v>
                </c:pt>
                <c:pt idx="450">
                  <c:v>0.73750000000000004</c:v>
                </c:pt>
                <c:pt idx="451">
                  <c:v>0</c:v>
                </c:pt>
                <c:pt idx="452">
                  <c:v>0</c:v>
                </c:pt>
                <c:pt idx="453">
                  <c:v>0</c:v>
                </c:pt>
                <c:pt idx="454">
                  <c:v>0</c:v>
                </c:pt>
                <c:pt idx="455">
                  <c:v>0</c:v>
                </c:pt>
                <c:pt idx="456">
                  <c:v>0.70583333333333331</c:v>
                </c:pt>
                <c:pt idx="457">
                  <c:v>0</c:v>
                </c:pt>
                <c:pt idx="458">
                  <c:v>0</c:v>
                </c:pt>
                <c:pt idx="459">
                  <c:v>0.45166666666666672</c:v>
                </c:pt>
                <c:pt idx="460">
                  <c:v>0</c:v>
                </c:pt>
                <c:pt idx="461">
                  <c:v>0</c:v>
                </c:pt>
                <c:pt idx="462">
                  <c:v>0.60583333333333333</c:v>
                </c:pt>
                <c:pt idx="463">
                  <c:v>0</c:v>
                </c:pt>
                <c:pt idx="464">
                  <c:v>0</c:v>
                </c:pt>
                <c:pt idx="465">
                  <c:v>0.79416666666666669</c:v>
                </c:pt>
                <c:pt idx="466">
                  <c:v>0</c:v>
                </c:pt>
                <c:pt idx="467">
                  <c:v>0</c:v>
                </c:pt>
                <c:pt idx="468">
                  <c:v>0</c:v>
                </c:pt>
                <c:pt idx="469">
                  <c:v>0</c:v>
                </c:pt>
                <c:pt idx="470">
                  <c:v>0</c:v>
                </c:pt>
                <c:pt idx="471">
                  <c:v>0.51249999999999996</c:v>
                </c:pt>
                <c:pt idx="472">
                  <c:v>0</c:v>
                </c:pt>
                <c:pt idx="473">
                  <c:v>0</c:v>
                </c:pt>
                <c:pt idx="474">
                  <c:v>0.32166666666666666</c:v>
                </c:pt>
                <c:pt idx="475">
                  <c:v>0</c:v>
                </c:pt>
                <c:pt idx="476">
                  <c:v>0</c:v>
                </c:pt>
                <c:pt idx="477">
                  <c:v>0.26999999999999996</c:v>
                </c:pt>
                <c:pt idx="478">
                  <c:v>0</c:v>
                </c:pt>
                <c:pt idx="479">
                  <c:v>0</c:v>
                </c:pt>
                <c:pt idx="480">
                  <c:v>0</c:v>
                </c:pt>
                <c:pt idx="481">
                  <c:v>0</c:v>
                </c:pt>
                <c:pt idx="482">
                  <c:v>0</c:v>
                </c:pt>
                <c:pt idx="483">
                  <c:v>0</c:v>
                </c:pt>
                <c:pt idx="484">
                  <c:v>0</c:v>
                </c:pt>
                <c:pt idx="485">
                  <c:v>0</c:v>
                </c:pt>
                <c:pt idx="486">
                  <c:v>0.82333333333333336</c:v>
                </c:pt>
                <c:pt idx="487">
                  <c:v>0</c:v>
                </c:pt>
                <c:pt idx="488">
                  <c:v>0</c:v>
                </c:pt>
                <c:pt idx="489">
                  <c:v>0.73416666666666663</c:v>
                </c:pt>
                <c:pt idx="490">
                  <c:v>0</c:v>
                </c:pt>
                <c:pt idx="491">
                  <c:v>0</c:v>
                </c:pt>
                <c:pt idx="492">
                  <c:v>0.79583333333333328</c:v>
                </c:pt>
                <c:pt idx="493">
                  <c:v>0</c:v>
                </c:pt>
                <c:pt idx="494">
                  <c:v>0</c:v>
                </c:pt>
                <c:pt idx="495">
                  <c:v>0.84166666666666667</c:v>
                </c:pt>
                <c:pt idx="496">
                  <c:v>0</c:v>
                </c:pt>
                <c:pt idx="497">
                  <c:v>0</c:v>
                </c:pt>
                <c:pt idx="498">
                  <c:v>0</c:v>
                </c:pt>
                <c:pt idx="499">
                  <c:v>0</c:v>
                </c:pt>
                <c:pt idx="500">
                  <c:v>0</c:v>
                </c:pt>
                <c:pt idx="501">
                  <c:v>0.86499999999999999</c:v>
                </c:pt>
                <c:pt idx="502">
                  <c:v>0</c:v>
                </c:pt>
                <c:pt idx="503">
                  <c:v>0</c:v>
                </c:pt>
                <c:pt idx="504">
                  <c:v>0.1</c:v>
                </c:pt>
                <c:pt idx="505">
                  <c:v>0</c:v>
                </c:pt>
                <c:pt idx="506">
                  <c:v>0</c:v>
                </c:pt>
                <c:pt idx="507">
                  <c:v>0.27583333333333332</c:v>
                </c:pt>
                <c:pt idx="508">
                  <c:v>0</c:v>
                </c:pt>
                <c:pt idx="509">
                  <c:v>0</c:v>
                </c:pt>
                <c:pt idx="510">
                  <c:v>0</c:v>
                </c:pt>
                <c:pt idx="511">
                  <c:v>0.3175</c:v>
                </c:pt>
                <c:pt idx="512">
                  <c:v>0</c:v>
                </c:pt>
                <c:pt idx="513">
                  <c:v>0</c:v>
                </c:pt>
                <c:pt idx="514">
                  <c:v>1.1841666666666666</c:v>
                </c:pt>
                <c:pt idx="515">
                  <c:v>0</c:v>
                </c:pt>
                <c:pt idx="516">
                  <c:v>0</c:v>
                </c:pt>
                <c:pt idx="517">
                  <c:v>1.1666666666666667</c:v>
                </c:pt>
                <c:pt idx="518">
                  <c:v>0</c:v>
                </c:pt>
                <c:pt idx="519">
                  <c:v>0</c:v>
                </c:pt>
                <c:pt idx="520">
                  <c:v>0.96666666666666667</c:v>
                </c:pt>
                <c:pt idx="521">
                  <c:v>0</c:v>
                </c:pt>
                <c:pt idx="522">
                  <c:v>0</c:v>
                </c:pt>
                <c:pt idx="523">
                  <c:v>0.96416666666666673</c:v>
                </c:pt>
                <c:pt idx="524">
                  <c:v>0</c:v>
                </c:pt>
                <c:pt idx="525">
                  <c:v>0</c:v>
                </c:pt>
                <c:pt idx="526">
                  <c:v>0</c:v>
                </c:pt>
                <c:pt idx="527">
                  <c:v>0</c:v>
                </c:pt>
                <c:pt idx="528">
                  <c:v>0</c:v>
                </c:pt>
                <c:pt idx="529">
                  <c:v>0.95916666666666661</c:v>
                </c:pt>
                <c:pt idx="530">
                  <c:v>0</c:v>
                </c:pt>
                <c:pt idx="531">
                  <c:v>0</c:v>
                </c:pt>
                <c:pt idx="532">
                  <c:v>0.89249999999999996</c:v>
                </c:pt>
                <c:pt idx="533">
                  <c:v>0</c:v>
                </c:pt>
                <c:pt idx="534">
                  <c:v>0</c:v>
                </c:pt>
                <c:pt idx="535">
                  <c:v>0.79249999999999998</c:v>
                </c:pt>
                <c:pt idx="536">
                  <c:v>0</c:v>
                </c:pt>
                <c:pt idx="537">
                  <c:v>0</c:v>
                </c:pt>
                <c:pt idx="538">
                  <c:v>0.73666666666666669</c:v>
                </c:pt>
                <c:pt idx="539">
                  <c:v>0</c:v>
                </c:pt>
                <c:pt idx="540">
                  <c:v>0</c:v>
                </c:pt>
                <c:pt idx="541">
                  <c:v>0.84583333333333333</c:v>
                </c:pt>
                <c:pt idx="542">
                  <c:v>0</c:v>
                </c:pt>
                <c:pt idx="543">
                  <c:v>0</c:v>
                </c:pt>
                <c:pt idx="544">
                  <c:v>0.86250000000000004</c:v>
                </c:pt>
                <c:pt idx="545">
                  <c:v>0</c:v>
                </c:pt>
                <c:pt idx="546">
                  <c:v>0</c:v>
                </c:pt>
                <c:pt idx="547">
                  <c:v>0.89833333333333332</c:v>
                </c:pt>
                <c:pt idx="548">
                  <c:v>0</c:v>
                </c:pt>
                <c:pt idx="549">
                  <c:v>0</c:v>
                </c:pt>
                <c:pt idx="550">
                  <c:v>0.93416666666666659</c:v>
                </c:pt>
                <c:pt idx="551">
                  <c:v>0</c:v>
                </c:pt>
                <c:pt idx="552">
                  <c:v>0</c:v>
                </c:pt>
                <c:pt idx="553">
                  <c:v>1.0633333333333332</c:v>
                </c:pt>
                <c:pt idx="554">
                  <c:v>0</c:v>
                </c:pt>
                <c:pt idx="555">
                  <c:v>0</c:v>
                </c:pt>
                <c:pt idx="556">
                  <c:v>1.0733333333333335</c:v>
                </c:pt>
                <c:pt idx="557">
                  <c:v>0</c:v>
                </c:pt>
                <c:pt idx="558">
                  <c:v>0</c:v>
                </c:pt>
                <c:pt idx="559">
                  <c:v>1.0191666666666666</c:v>
                </c:pt>
                <c:pt idx="560">
                  <c:v>0</c:v>
                </c:pt>
                <c:pt idx="561">
                  <c:v>0</c:v>
                </c:pt>
                <c:pt idx="562">
                  <c:v>0.75</c:v>
                </c:pt>
                <c:pt idx="563">
                  <c:v>0</c:v>
                </c:pt>
                <c:pt idx="564">
                  <c:v>0</c:v>
                </c:pt>
                <c:pt idx="565">
                  <c:v>0.16666666666666666</c:v>
                </c:pt>
                <c:pt idx="566">
                  <c:v>0</c:v>
                </c:pt>
                <c:pt idx="567">
                  <c:v>0</c:v>
                </c:pt>
                <c:pt idx="568">
                  <c:v>0</c:v>
                </c:pt>
                <c:pt idx="569">
                  <c:v>0</c:v>
                </c:pt>
                <c:pt idx="570">
                  <c:v>0</c:v>
                </c:pt>
                <c:pt idx="571">
                  <c:v>0.36749999999999999</c:v>
                </c:pt>
                <c:pt idx="572">
                  <c:v>0</c:v>
                </c:pt>
                <c:pt idx="573">
                  <c:v>0</c:v>
                </c:pt>
                <c:pt idx="574">
                  <c:v>1.0674999999999999</c:v>
                </c:pt>
                <c:pt idx="575">
                  <c:v>0</c:v>
                </c:pt>
                <c:pt idx="576">
                  <c:v>0</c:v>
                </c:pt>
                <c:pt idx="577">
                  <c:v>0.95083333333333331</c:v>
                </c:pt>
                <c:pt idx="578">
                  <c:v>0</c:v>
                </c:pt>
                <c:pt idx="579">
                  <c:v>0</c:v>
                </c:pt>
                <c:pt idx="580">
                  <c:v>1.0508333333333333</c:v>
                </c:pt>
                <c:pt idx="581">
                  <c:v>0</c:v>
                </c:pt>
                <c:pt idx="582">
                  <c:v>0</c:v>
                </c:pt>
                <c:pt idx="583">
                  <c:v>0</c:v>
                </c:pt>
                <c:pt idx="584">
                  <c:v>0</c:v>
                </c:pt>
                <c:pt idx="585">
                  <c:v>0</c:v>
                </c:pt>
                <c:pt idx="586">
                  <c:v>1.0841666666666667</c:v>
                </c:pt>
                <c:pt idx="587">
                  <c:v>0</c:v>
                </c:pt>
                <c:pt idx="588">
                  <c:v>0</c:v>
                </c:pt>
                <c:pt idx="589">
                  <c:v>1.0841666666666667</c:v>
                </c:pt>
                <c:pt idx="590">
                  <c:v>0</c:v>
                </c:pt>
                <c:pt idx="591">
                  <c:v>0</c:v>
                </c:pt>
                <c:pt idx="592">
                  <c:v>1.1008333333333333</c:v>
                </c:pt>
                <c:pt idx="593">
                  <c:v>0</c:v>
                </c:pt>
                <c:pt idx="594">
                  <c:v>0</c:v>
                </c:pt>
                <c:pt idx="595">
                  <c:v>0.34666666666666668</c:v>
                </c:pt>
                <c:pt idx="596">
                  <c:v>0</c:v>
                </c:pt>
                <c:pt idx="597">
                  <c:v>0</c:v>
                </c:pt>
                <c:pt idx="598">
                  <c:v>0.65</c:v>
                </c:pt>
                <c:pt idx="599">
                  <c:v>0</c:v>
                </c:pt>
                <c:pt idx="600">
                  <c:v>0.62583333333333335</c:v>
                </c:pt>
                <c:pt idx="601">
                  <c:v>0</c:v>
                </c:pt>
                <c:pt idx="602">
                  <c:v>0</c:v>
                </c:pt>
                <c:pt idx="603">
                  <c:v>0</c:v>
                </c:pt>
                <c:pt idx="604">
                  <c:v>0</c:v>
                </c:pt>
                <c:pt idx="605">
                  <c:v>0</c:v>
                </c:pt>
                <c:pt idx="606">
                  <c:v>1.0274999999999999</c:v>
                </c:pt>
                <c:pt idx="607">
                  <c:v>0</c:v>
                </c:pt>
                <c:pt idx="608">
                  <c:v>0</c:v>
                </c:pt>
                <c:pt idx="609">
                  <c:v>1.0241666666666667</c:v>
                </c:pt>
                <c:pt idx="610">
                  <c:v>0</c:v>
                </c:pt>
                <c:pt idx="611">
                  <c:v>0</c:v>
                </c:pt>
                <c:pt idx="612">
                  <c:v>0.72416666666666663</c:v>
                </c:pt>
                <c:pt idx="613">
                  <c:v>0</c:v>
                </c:pt>
                <c:pt idx="614">
                  <c:v>0</c:v>
                </c:pt>
                <c:pt idx="615">
                  <c:v>1.4425000000000001</c:v>
                </c:pt>
                <c:pt idx="616">
                  <c:v>0</c:v>
                </c:pt>
                <c:pt idx="617">
                  <c:v>0</c:v>
                </c:pt>
                <c:pt idx="618">
                  <c:v>0</c:v>
                </c:pt>
                <c:pt idx="619">
                  <c:v>0</c:v>
                </c:pt>
                <c:pt idx="620">
                  <c:v>0</c:v>
                </c:pt>
                <c:pt idx="621">
                  <c:v>1.7708333333333333</c:v>
                </c:pt>
                <c:pt idx="622">
                  <c:v>0</c:v>
                </c:pt>
                <c:pt idx="623">
                  <c:v>0</c:v>
                </c:pt>
                <c:pt idx="624">
                  <c:v>1.0208333333333335</c:v>
                </c:pt>
                <c:pt idx="625">
                  <c:v>0</c:v>
                </c:pt>
                <c:pt idx="626">
                  <c:v>0</c:v>
                </c:pt>
                <c:pt idx="627">
                  <c:v>0.32583333333333331</c:v>
                </c:pt>
                <c:pt idx="628">
                  <c:v>0</c:v>
                </c:pt>
                <c:pt idx="629">
                  <c:v>0</c:v>
                </c:pt>
                <c:pt idx="630">
                  <c:v>0.95</c:v>
                </c:pt>
                <c:pt idx="631">
                  <c:v>0</c:v>
                </c:pt>
                <c:pt idx="632">
                  <c:v>0</c:v>
                </c:pt>
                <c:pt idx="633">
                  <c:v>0</c:v>
                </c:pt>
                <c:pt idx="634">
                  <c:v>0</c:v>
                </c:pt>
                <c:pt idx="635">
                  <c:v>0</c:v>
                </c:pt>
                <c:pt idx="636">
                  <c:v>1.1174999999999999</c:v>
                </c:pt>
                <c:pt idx="637">
                  <c:v>0</c:v>
                </c:pt>
                <c:pt idx="638">
                  <c:v>0</c:v>
                </c:pt>
                <c:pt idx="639">
                  <c:v>1.4683333333333333</c:v>
                </c:pt>
                <c:pt idx="640">
                  <c:v>0</c:v>
                </c:pt>
                <c:pt idx="641">
                  <c:v>0</c:v>
                </c:pt>
                <c:pt idx="642">
                  <c:v>1.4366666666666668</c:v>
                </c:pt>
                <c:pt idx="643">
                  <c:v>0</c:v>
                </c:pt>
                <c:pt idx="644">
                  <c:v>0</c:v>
                </c:pt>
                <c:pt idx="645">
                  <c:v>0.6791666666666667</c:v>
                </c:pt>
                <c:pt idx="646">
                  <c:v>0</c:v>
                </c:pt>
                <c:pt idx="647">
                  <c:v>0</c:v>
                </c:pt>
                <c:pt idx="648">
                  <c:v>0</c:v>
                </c:pt>
                <c:pt idx="649">
                  <c:v>0</c:v>
                </c:pt>
                <c:pt idx="650">
                  <c:v>0</c:v>
                </c:pt>
                <c:pt idx="651">
                  <c:v>1.1166666666666667</c:v>
                </c:pt>
                <c:pt idx="652">
                  <c:v>0</c:v>
                </c:pt>
                <c:pt idx="653">
                  <c:v>0</c:v>
                </c:pt>
                <c:pt idx="654">
                  <c:v>0.67833333333333334</c:v>
                </c:pt>
                <c:pt idx="655">
                  <c:v>0</c:v>
                </c:pt>
                <c:pt idx="656">
                  <c:v>0</c:v>
                </c:pt>
                <c:pt idx="657">
                  <c:v>0.72000000000000008</c:v>
                </c:pt>
                <c:pt idx="658">
                  <c:v>0</c:v>
                </c:pt>
                <c:pt idx="659">
                  <c:v>0</c:v>
                </c:pt>
                <c:pt idx="660">
                  <c:v>0.96916666666666662</c:v>
                </c:pt>
                <c:pt idx="661">
                  <c:v>0</c:v>
                </c:pt>
                <c:pt idx="662">
                  <c:v>0</c:v>
                </c:pt>
                <c:pt idx="663">
                  <c:v>0</c:v>
                </c:pt>
                <c:pt idx="664">
                  <c:v>0</c:v>
                </c:pt>
                <c:pt idx="665">
                  <c:v>0</c:v>
                </c:pt>
                <c:pt idx="666">
                  <c:v>0.68333333333333335</c:v>
                </c:pt>
                <c:pt idx="667">
                  <c:v>0</c:v>
                </c:pt>
                <c:pt idx="668">
                  <c:v>0</c:v>
                </c:pt>
                <c:pt idx="669">
                  <c:v>0.35166666666666668</c:v>
                </c:pt>
                <c:pt idx="670">
                  <c:v>0</c:v>
                </c:pt>
                <c:pt idx="671">
                  <c:v>0</c:v>
                </c:pt>
                <c:pt idx="672">
                  <c:v>1.0566666666666669</c:v>
                </c:pt>
                <c:pt idx="673">
                  <c:v>0</c:v>
                </c:pt>
                <c:pt idx="674">
                  <c:v>0</c:v>
                </c:pt>
                <c:pt idx="675">
                  <c:v>0.56000000000000005</c:v>
                </c:pt>
                <c:pt idx="676">
                  <c:v>0</c:v>
                </c:pt>
                <c:pt idx="677">
                  <c:v>0</c:v>
                </c:pt>
                <c:pt idx="678">
                  <c:v>0</c:v>
                </c:pt>
                <c:pt idx="679">
                  <c:v>0</c:v>
                </c:pt>
                <c:pt idx="680">
                  <c:v>0.50583333333333336</c:v>
                </c:pt>
                <c:pt idx="681">
                  <c:v>0.57666666666666677</c:v>
                </c:pt>
                <c:pt idx="682">
                  <c:v>0</c:v>
                </c:pt>
                <c:pt idx="683">
                  <c:v>0</c:v>
                </c:pt>
                <c:pt idx="684">
                  <c:v>0.54500000000000004</c:v>
                </c:pt>
                <c:pt idx="685">
                  <c:v>0</c:v>
                </c:pt>
                <c:pt idx="686">
                  <c:v>0</c:v>
                </c:pt>
                <c:pt idx="687">
                  <c:v>0.36000000000000004</c:v>
                </c:pt>
                <c:pt idx="688">
                  <c:v>0</c:v>
                </c:pt>
                <c:pt idx="689">
                  <c:v>0</c:v>
                </c:pt>
              </c:numCache>
            </c:numRef>
          </c:val>
          <c:smooth val="0"/>
          <c:extLst>
            <c:ext xmlns:c16="http://schemas.microsoft.com/office/drawing/2014/chart" uri="{C3380CC4-5D6E-409C-BE32-E72D297353CC}">
              <c16:uniqueId val="{00000000-343E-487F-BB58-7E94B0ACD7CD}"/>
            </c:ext>
          </c:extLst>
        </c:ser>
        <c:dLbls>
          <c:showLegendKey val="0"/>
          <c:showVal val="0"/>
          <c:showCatName val="0"/>
          <c:showSerName val="0"/>
          <c:showPercent val="0"/>
          <c:showBubbleSize val="0"/>
        </c:dLbls>
        <c:marker val="1"/>
        <c:smooth val="0"/>
        <c:axId val="1133944943"/>
        <c:axId val="1133951663"/>
      </c:lineChart>
      <c:catAx>
        <c:axId val="11339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51663"/>
        <c:crosses val="autoZero"/>
        <c:auto val="1"/>
        <c:lblAlgn val="ctr"/>
        <c:lblOffset val="100"/>
        <c:noMultiLvlLbl val="0"/>
      </c:catAx>
      <c:valAx>
        <c:axId val="11339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4943"/>
        <c:crosses val="autoZero"/>
        <c:crossBetween val="between"/>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image" Target="../media/image17.jpeg"/><Relationship Id="rId3" Type="http://schemas.openxmlformats.org/officeDocument/2006/relationships/image" Target="../media/image12.svg"/><Relationship Id="rId7" Type="http://schemas.openxmlformats.org/officeDocument/2006/relationships/image" Target="../media/image16.svg"/><Relationship Id="rId2" Type="http://schemas.openxmlformats.org/officeDocument/2006/relationships/image" Target="../media/image11.png"/><Relationship Id="rId1" Type="http://schemas.openxmlformats.org/officeDocument/2006/relationships/image" Target="../media/image10.jpeg"/><Relationship Id="rId6" Type="http://schemas.openxmlformats.org/officeDocument/2006/relationships/image" Target="../media/image15.png"/><Relationship Id="rId11" Type="http://schemas.openxmlformats.org/officeDocument/2006/relationships/image" Target="../media/image20.jpeg"/><Relationship Id="rId5" Type="http://schemas.openxmlformats.org/officeDocument/2006/relationships/image" Target="../media/image14.svg"/><Relationship Id="rId10" Type="http://schemas.openxmlformats.org/officeDocument/2006/relationships/image" Target="../media/image19.jpeg"/><Relationship Id="rId4" Type="http://schemas.openxmlformats.org/officeDocument/2006/relationships/image" Target="../media/image13.png"/><Relationship Id="rId9" Type="http://schemas.openxmlformats.org/officeDocument/2006/relationships/image" Target="../media/image1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352425</xdr:colOff>
      <xdr:row>19</xdr:row>
      <xdr:rowOff>28575</xdr:rowOff>
    </xdr:from>
    <xdr:to>
      <xdr:col>12</xdr:col>
      <xdr:colOff>949757</xdr:colOff>
      <xdr:row>26</xdr:row>
      <xdr:rowOff>487</xdr:rowOff>
    </xdr:to>
    <xdr:pic>
      <xdr:nvPicPr>
        <xdr:cNvPr id="2" name="Picture 1">
          <a:extLst>
            <a:ext uri="{FF2B5EF4-FFF2-40B4-BE49-F238E27FC236}">
              <a16:creationId xmlns:a16="http://schemas.microsoft.com/office/drawing/2014/main" id="{B64B570C-2EFD-42CA-9799-25D667297602}"/>
            </a:ext>
          </a:extLst>
        </xdr:cNvPr>
        <xdr:cNvPicPr>
          <a:picLocks noChangeAspect="1"/>
        </xdr:cNvPicPr>
      </xdr:nvPicPr>
      <xdr:blipFill>
        <a:blip xmlns:r="http://schemas.openxmlformats.org/officeDocument/2006/relationships" r:embed="rId1"/>
        <a:stretch>
          <a:fillRect/>
        </a:stretch>
      </xdr:blipFill>
      <xdr:spPr>
        <a:xfrm>
          <a:off x="27005280" y="3722370"/>
          <a:ext cx="3110028" cy="12406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772583</xdr:colOff>
      <xdr:row>19</xdr:row>
      <xdr:rowOff>153670</xdr:rowOff>
    </xdr:from>
    <xdr:to>
      <xdr:col>36</xdr:col>
      <xdr:colOff>474717</xdr:colOff>
      <xdr:row>26</xdr:row>
      <xdr:rowOff>131932</xdr:rowOff>
    </xdr:to>
    <xdr:pic>
      <xdr:nvPicPr>
        <xdr:cNvPr id="3" name="Picture 2">
          <a:extLst>
            <a:ext uri="{FF2B5EF4-FFF2-40B4-BE49-F238E27FC236}">
              <a16:creationId xmlns:a16="http://schemas.microsoft.com/office/drawing/2014/main" id="{18FF9069-C4DA-10E6-8717-D17FC6498FC7}"/>
            </a:ext>
          </a:extLst>
        </xdr:cNvPr>
        <xdr:cNvPicPr>
          <a:picLocks noChangeAspect="1"/>
        </xdr:cNvPicPr>
      </xdr:nvPicPr>
      <xdr:blipFill>
        <a:blip xmlns:r="http://schemas.openxmlformats.org/officeDocument/2006/relationships" r:embed="rId1"/>
        <a:stretch>
          <a:fillRect/>
        </a:stretch>
      </xdr:blipFill>
      <xdr:spPr>
        <a:xfrm>
          <a:off x="35369500" y="3783753"/>
          <a:ext cx="3103617" cy="1233234"/>
        </a:xfrm>
        <a:prstGeom prst="rect">
          <a:avLst/>
        </a:prstGeom>
      </xdr:spPr>
    </xdr:pic>
    <xdr:clientData/>
  </xdr:twoCellAnchor>
  <xdr:twoCellAnchor editAs="oneCell">
    <xdr:from>
      <xdr:col>15</xdr:col>
      <xdr:colOff>195367</xdr:colOff>
      <xdr:row>0</xdr:row>
      <xdr:rowOff>8679</xdr:rowOff>
    </xdr:from>
    <xdr:to>
      <xdr:col>15</xdr:col>
      <xdr:colOff>762209</xdr:colOff>
      <xdr:row>3</xdr:row>
      <xdr:rowOff>19437</xdr:rowOff>
    </xdr:to>
    <xdr:pic>
      <xdr:nvPicPr>
        <xdr:cNvPr id="4" name="Graphic 3" descr="Pig with solid fill">
          <a:extLst>
            <a:ext uri="{FF2B5EF4-FFF2-40B4-BE49-F238E27FC236}">
              <a16:creationId xmlns:a16="http://schemas.microsoft.com/office/drawing/2014/main" id="{01C722EF-E411-5182-271D-F47BDBBF575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658117" y="8679"/>
          <a:ext cx="570017" cy="571675"/>
        </a:xfrm>
        <a:prstGeom prst="rect">
          <a:avLst/>
        </a:prstGeom>
      </xdr:spPr>
    </xdr:pic>
    <xdr:clientData/>
  </xdr:twoCellAnchor>
  <xdr:twoCellAnchor editAs="oneCell">
    <xdr:from>
      <xdr:col>18</xdr:col>
      <xdr:colOff>293708</xdr:colOff>
      <xdr:row>0</xdr:row>
      <xdr:rowOff>42333</xdr:rowOff>
    </xdr:from>
    <xdr:to>
      <xdr:col>18</xdr:col>
      <xdr:colOff>818302</xdr:colOff>
      <xdr:row>3</xdr:row>
      <xdr:rowOff>20108</xdr:rowOff>
    </xdr:to>
    <xdr:pic>
      <xdr:nvPicPr>
        <xdr:cNvPr id="6" name="Graphic 5" descr="Construction worker male with solid fill">
          <a:extLst>
            <a:ext uri="{FF2B5EF4-FFF2-40B4-BE49-F238E27FC236}">
              <a16:creationId xmlns:a16="http://schemas.microsoft.com/office/drawing/2014/main" id="{ADBD1387-84A1-11AE-48D9-3D0A9150643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058458" y="42333"/>
          <a:ext cx="536024" cy="531072"/>
        </a:xfrm>
        <a:prstGeom prst="rect">
          <a:avLst/>
        </a:prstGeom>
      </xdr:spPr>
    </xdr:pic>
    <xdr:clientData/>
  </xdr:twoCellAnchor>
  <xdr:twoCellAnchor editAs="oneCell">
    <xdr:from>
      <xdr:col>22</xdr:col>
      <xdr:colOff>371566</xdr:colOff>
      <xdr:row>0</xdr:row>
      <xdr:rowOff>31751</xdr:rowOff>
    </xdr:from>
    <xdr:to>
      <xdr:col>22</xdr:col>
      <xdr:colOff>858519</xdr:colOff>
      <xdr:row>2</xdr:row>
      <xdr:rowOff>132504</xdr:rowOff>
    </xdr:to>
    <xdr:pic>
      <xdr:nvPicPr>
        <xdr:cNvPr id="8" name="Graphic 7" descr="Igloo with solid fill">
          <a:extLst>
            <a:ext uri="{FF2B5EF4-FFF2-40B4-BE49-F238E27FC236}">
              <a16:creationId xmlns:a16="http://schemas.microsoft.com/office/drawing/2014/main" id="{33565384-3FE6-9535-78D2-BFE5AE0654D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454316" y="31751"/>
          <a:ext cx="479333" cy="474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651084</xdr:colOff>
      <xdr:row>71</xdr:row>
      <xdr:rowOff>31326</xdr:rowOff>
    </xdr:from>
    <xdr:to>
      <xdr:col>20</xdr:col>
      <xdr:colOff>229346</xdr:colOff>
      <xdr:row>85</xdr:row>
      <xdr:rowOff>93706</xdr:rowOff>
    </xdr:to>
    <xdr:pic>
      <xdr:nvPicPr>
        <xdr:cNvPr id="2" name="Picture 1">
          <a:extLst>
            <a:ext uri="{FF2B5EF4-FFF2-40B4-BE49-F238E27FC236}">
              <a16:creationId xmlns:a16="http://schemas.microsoft.com/office/drawing/2014/main" id="{8444018C-BB85-4F99-B2C3-BF60253FFEF3}"/>
            </a:ext>
          </a:extLst>
        </xdr:cNvPr>
        <xdr:cNvPicPr>
          <a:picLocks noChangeAspect="1"/>
        </xdr:cNvPicPr>
      </xdr:nvPicPr>
      <xdr:blipFill>
        <a:blip xmlns:r="http://schemas.openxmlformats.org/officeDocument/2006/relationships" r:embed="rId1"/>
        <a:stretch>
          <a:fillRect/>
        </a:stretch>
      </xdr:blipFill>
      <xdr:spPr>
        <a:xfrm>
          <a:off x="19002584" y="14043659"/>
          <a:ext cx="7015170" cy="27367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451060</xdr:colOff>
      <xdr:row>1</xdr:row>
      <xdr:rowOff>149859</xdr:rowOff>
    </xdr:from>
    <xdr:to>
      <xdr:col>26</xdr:col>
      <xdr:colOff>591826</xdr:colOff>
      <xdr:row>16</xdr:row>
      <xdr:rowOff>25973</xdr:rowOff>
    </xdr:to>
    <xdr:pic>
      <xdr:nvPicPr>
        <xdr:cNvPr id="3" name="Picture 2">
          <a:extLst>
            <a:ext uri="{FF2B5EF4-FFF2-40B4-BE49-F238E27FC236}">
              <a16:creationId xmlns:a16="http://schemas.microsoft.com/office/drawing/2014/main" id="{2A6D3363-320B-41D4-A75F-0CE1A47F7E6C}"/>
            </a:ext>
          </a:extLst>
        </xdr:cNvPr>
        <xdr:cNvPicPr>
          <a:picLocks noChangeAspect="1"/>
        </xdr:cNvPicPr>
      </xdr:nvPicPr>
      <xdr:blipFill>
        <a:blip xmlns:r="http://schemas.openxmlformats.org/officeDocument/2006/relationships" r:embed="rId1"/>
        <a:stretch>
          <a:fillRect/>
        </a:stretch>
      </xdr:blipFill>
      <xdr:spPr>
        <a:xfrm>
          <a:off x="23463460" y="492759"/>
          <a:ext cx="7017816" cy="27463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495510</xdr:colOff>
      <xdr:row>0</xdr:row>
      <xdr:rowOff>99059</xdr:rowOff>
    </xdr:from>
    <xdr:to>
      <xdr:col>16</xdr:col>
      <xdr:colOff>1199362</xdr:colOff>
      <xdr:row>14</xdr:row>
      <xdr:rowOff>19623</xdr:rowOff>
    </xdr:to>
    <xdr:pic>
      <xdr:nvPicPr>
        <xdr:cNvPr id="2" name="Picture 1">
          <a:extLst>
            <a:ext uri="{FF2B5EF4-FFF2-40B4-BE49-F238E27FC236}">
              <a16:creationId xmlns:a16="http://schemas.microsoft.com/office/drawing/2014/main" id="{3DC160A1-9588-463E-8263-226181EAAFF6}"/>
            </a:ext>
          </a:extLst>
        </xdr:cNvPr>
        <xdr:cNvPicPr>
          <a:picLocks noChangeAspect="1"/>
        </xdr:cNvPicPr>
      </xdr:nvPicPr>
      <xdr:blipFill>
        <a:blip xmlns:r="http://schemas.openxmlformats.org/officeDocument/2006/relationships" r:embed="rId1"/>
        <a:stretch>
          <a:fillRect/>
        </a:stretch>
      </xdr:blipFill>
      <xdr:spPr>
        <a:xfrm>
          <a:off x="17002335" y="95249"/>
          <a:ext cx="6906373" cy="26110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495510</xdr:colOff>
      <xdr:row>0</xdr:row>
      <xdr:rowOff>99059</xdr:rowOff>
    </xdr:from>
    <xdr:to>
      <xdr:col>16</xdr:col>
      <xdr:colOff>1122686</xdr:colOff>
      <xdr:row>14</xdr:row>
      <xdr:rowOff>20258</xdr:rowOff>
    </xdr:to>
    <xdr:pic>
      <xdr:nvPicPr>
        <xdr:cNvPr id="2" name="Picture 1">
          <a:extLst>
            <a:ext uri="{FF2B5EF4-FFF2-40B4-BE49-F238E27FC236}">
              <a16:creationId xmlns:a16="http://schemas.microsoft.com/office/drawing/2014/main" id="{381250D7-9B10-4989-8AAF-49A5DEE5FD56}"/>
            </a:ext>
          </a:extLst>
        </xdr:cNvPr>
        <xdr:cNvPicPr>
          <a:picLocks noChangeAspect="1"/>
        </xdr:cNvPicPr>
      </xdr:nvPicPr>
      <xdr:blipFill>
        <a:blip xmlns:r="http://schemas.openxmlformats.org/officeDocument/2006/relationships" r:embed="rId1"/>
        <a:stretch>
          <a:fillRect/>
        </a:stretch>
      </xdr:blipFill>
      <xdr:spPr>
        <a:xfrm>
          <a:off x="17002335" y="95249"/>
          <a:ext cx="6865098" cy="26110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0</xdr:colOff>
      <xdr:row>56</xdr:row>
      <xdr:rowOff>0</xdr:rowOff>
    </xdr:from>
    <xdr:to>
      <xdr:col>24</xdr:col>
      <xdr:colOff>1162039</xdr:colOff>
      <xdr:row>77</xdr:row>
      <xdr:rowOff>114874</xdr:rowOff>
    </xdr:to>
    <xdr:pic>
      <xdr:nvPicPr>
        <xdr:cNvPr id="2" name="Picture 1">
          <a:extLst>
            <a:ext uri="{FF2B5EF4-FFF2-40B4-BE49-F238E27FC236}">
              <a16:creationId xmlns:a16="http://schemas.microsoft.com/office/drawing/2014/main" id="{514F3E80-1594-435A-9BAF-6E334FC3AFE0}"/>
            </a:ext>
          </a:extLst>
        </xdr:cNvPr>
        <xdr:cNvPicPr>
          <a:picLocks noChangeAspect="1"/>
        </xdr:cNvPicPr>
      </xdr:nvPicPr>
      <xdr:blipFill>
        <a:blip xmlns:r="http://schemas.openxmlformats.org/officeDocument/2006/relationships" r:embed="rId1"/>
        <a:stretch>
          <a:fillRect/>
        </a:stretch>
      </xdr:blipFill>
      <xdr:spPr>
        <a:xfrm>
          <a:off x="32604075" y="10029825"/>
          <a:ext cx="5628629" cy="41153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172509</xdr:colOff>
      <xdr:row>25</xdr:row>
      <xdr:rowOff>22225</xdr:rowOff>
    </xdr:from>
    <xdr:to>
      <xdr:col>7</xdr:col>
      <xdr:colOff>151342</xdr:colOff>
      <xdr:row>28</xdr:row>
      <xdr:rowOff>22225</xdr:rowOff>
    </xdr:to>
    <xdr:sp macro="" textlink="">
      <xdr:nvSpPr>
        <xdr:cNvPr id="2" name="TextBox 1">
          <a:extLst>
            <a:ext uri="{FF2B5EF4-FFF2-40B4-BE49-F238E27FC236}">
              <a16:creationId xmlns:a16="http://schemas.microsoft.com/office/drawing/2014/main" id="{1D249E0C-27F7-4A47-8D80-08113CE28CCF}"/>
            </a:ext>
          </a:extLst>
        </xdr:cNvPr>
        <xdr:cNvSpPr txBox="1"/>
      </xdr:nvSpPr>
      <xdr:spPr>
        <a:xfrm>
          <a:off x="2913592" y="4805892"/>
          <a:ext cx="3481917"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HC = Planned</a:t>
          </a:r>
          <a:r>
            <a:rPr lang="en-US" sz="1100" baseline="0"/>
            <a:t> Hours / (Days in Quarter * Hours per Day * Productivity % * (1-Absenteeism %))</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49530</xdr:colOff>
      <xdr:row>0</xdr:row>
      <xdr:rowOff>49530</xdr:rowOff>
    </xdr:from>
    <xdr:to>
      <xdr:col>20</xdr:col>
      <xdr:colOff>7620</xdr:colOff>
      <xdr:row>25</xdr:row>
      <xdr:rowOff>59055</xdr:rowOff>
    </xdr:to>
    <xdr:grpSp>
      <xdr:nvGrpSpPr>
        <xdr:cNvPr id="2" name="Group 1">
          <a:extLst>
            <a:ext uri="{FF2B5EF4-FFF2-40B4-BE49-F238E27FC236}">
              <a16:creationId xmlns:a16="http://schemas.microsoft.com/office/drawing/2014/main" id="{EBA6F911-1812-41F4-895D-3787173667E3}"/>
            </a:ext>
          </a:extLst>
        </xdr:cNvPr>
        <xdr:cNvGrpSpPr/>
      </xdr:nvGrpSpPr>
      <xdr:grpSpPr>
        <a:xfrm>
          <a:off x="14654530" y="49530"/>
          <a:ext cx="6054090" cy="5275792"/>
          <a:chOff x="10869930" y="293370"/>
          <a:chExt cx="6054090" cy="4560570"/>
        </a:xfrm>
      </xdr:grpSpPr>
      <xdr:pic>
        <xdr:nvPicPr>
          <xdr:cNvPr id="3" name="Picture 2">
            <a:extLst>
              <a:ext uri="{FF2B5EF4-FFF2-40B4-BE49-F238E27FC236}">
                <a16:creationId xmlns:a16="http://schemas.microsoft.com/office/drawing/2014/main" id="{8841EAB3-E2B9-A3C7-B044-D4E2AC9FC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69930" y="293370"/>
            <a:ext cx="6054090" cy="4560570"/>
          </a:xfrm>
          <a:prstGeom prst="rect">
            <a:avLst/>
          </a:prstGeom>
          <a:ln w="19050">
            <a:solidFill>
              <a:schemeClr val="tx1"/>
            </a:solidFill>
          </a:ln>
        </xdr:spPr>
      </xdr:pic>
      <xdr:pic>
        <xdr:nvPicPr>
          <xdr:cNvPr id="4" name="Graphic 3" descr="Construction worker male with solid fill">
            <a:extLst>
              <a:ext uri="{FF2B5EF4-FFF2-40B4-BE49-F238E27FC236}">
                <a16:creationId xmlns:a16="http://schemas.microsoft.com/office/drawing/2014/main" id="{D8181008-2C36-3329-5297-2AECA49E73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927205" y="3811905"/>
            <a:ext cx="615315" cy="623634"/>
          </a:xfrm>
          <a:prstGeom prst="rect">
            <a:avLst/>
          </a:prstGeom>
        </xdr:spPr>
      </xdr:pic>
      <xdr:pic>
        <xdr:nvPicPr>
          <xdr:cNvPr id="5" name="Graphic 4" descr="Construction worker male with solid fill">
            <a:extLst>
              <a:ext uri="{FF2B5EF4-FFF2-40B4-BE49-F238E27FC236}">
                <a16:creationId xmlns:a16="http://schemas.microsoft.com/office/drawing/2014/main" id="{BAFD61A9-54AE-0BFF-63B4-FD60BF4E986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451080" y="3169920"/>
            <a:ext cx="622935" cy="619824"/>
          </a:xfrm>
          <a:prstGeom prst="rect">
            <a:avLst/>
          </a:prstGeom>
        </xdr:spPr>
      </xdr:pic>
      <xdr:pic>
        <xdr:nvPicPr>
          <xdr:cNvPr id="6" name="Graphic 5" descr="Construction worker male with solid fill">
            <a:extLst>
              <a:ext uri="{FF2B5EF4-FFF2-40B4-BE49-F238E27FC236}">
                <a16:creationId xmlns:a16="http://schemas.microsoft.com/office/drawing/2014/main" id="{8C685494-6B97-73DC-05AF-21BC827A44D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923520" y="2569845"/>
            <a:ext cx="626745" cy="619824"/>
          </a:xfrm>
          <a:prstGeom prst="rect">
            <a:avLst/>
          </a:prstGeom>
        </xdr:spPr>
      </xdr:pic>
      <xdr:pic>
        <xdr:nvPicPr>
          <xdr:cNvPr id="7" name="Graphic 6" descr="Construction worker male with solid fill">
            <a:extLst>
              <a:ext uri="{FF2B5EF4-FFF2-40B4-BE49-F238E27FC236}">
                <a16:creationId xmlns:a16="http://schemas.microsoft.com/office/drawing/2014/main" id="{DE8112B4-9E37-A089-C0F9-DCB90F9EEF0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340715" y="2306955"/>
            <a:ext cx="611505" cy="605790"/>
          </a:xfrm>
          <a:prstGeom prst="rect">
            <a:avLst/>
          </a:prstGeom>
        </xdr:spPr>
      </xdr:pic>
      <xdr:pic>
        <xdr:nvPicPr>
          <xdr:cNvPr id="8" name="Graphic 7" descr="Mining tools with solid fill">
            <a:extLst>
              <a:ext uri="{FF2B5EF4-FFF2-40B4-BE49-F238E27FC236}">
                <a16:creationId xmlns:a16="http://schemas.microsoft.com/office/drawing/2014/main" id="{5CA97D4C-C93B-1D2C-7F4C-8F2374C86E1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01375" y="3268980"/>
            <a:ext cx="914400" cy="914400"/>
          </a:xfrm>
          <a:prstGeom prst="rect">
            <a:avLst/>
          </a:prstGeom>
        </xdr:spPr>
      </xdr:pic>
    </xdr:grpSp>
    <xdr:clientData/>
  </xdr:twoCellAnchor>
  <xdr:twoCellAnchor editAs="oneCell">
    <xdr:from>
      <xdr:col>3</xdr:col>
      <xdr:colOff>2022934</xdr:colOff>
      <xdr:row>52</xdr:row>
      <xdr:rowOff>17145</xdr:rowOff>
    </xdr:from>
    <xdr:to>
      <xdr:col>8</xdr:col>
      <xdr:colOff>589491</xdr:colOff>
      <xdr:row>77</xdr:row>
      <xdr:rowOff>75027</xdr:rowOff>
    </xdr:to>
    <xdr:pic>
      <xdr:nvPicPr>
        <xdr:cNvPr id="9" name="Picture 8">
          <a:extLst>
            <a:ext uri="{FF2B5EF4-FFF2-40B4-BE49-F238E27FC236}">
              <a16:creationId xmlns:a16="http://schemas.microsoft.com/office/drawing/2014/main" id="{1C29481E-4A4D-4683-A9EB-C401199579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871284" y="10469880"/>
          <a:ext cx="6086650" cy="4581623"/>
        </a:xfrm>
        <a:prstGeom prst="rect">
          <a:avLst/>
        </a:prstGeom>
        <a:ln w="25400">
          <a:solidFill>
            <a:schemeClr val="tx1"/>
          </a:solidFill>
        </a:ln>
      </xdr:spPr>
    </xdr:pic>
    <xdr:clientData/>
  </xdr:twoCellAnchor>
  <xdr:twoCellAnchor editAs="oneCell">
    <xdr:from>
      <xdr:col>10</xdr:col>
      <xdr:colOff>58451</xdr:colOff>
      <xdr:row>50</xdr:row>
      <xdr:rowOff>169545</xdr:rowOff>
    </xdr:from>
    <xdr:to>
      <xdr:col>19</xdr:col>
      <xdr:colOff>95249</xdr:colOff>
      <xdr:row>91</xdr:row>
      <xdr:rowOff>133350</xdr:rowOff>
    </xdr:to>
    <xdr:pic>
      <xdr:nvPicPr>
        <xdr:cNvPr id="10" name="Picture 9">
          <a:extLst>
            <a:ext uri="{FF2B5EF4-FFF2-40B4-BE49-F238E27FC236}">
              <a16:creationId xmlns:a16="http://schemas.microsoft.com/office/drawing/2014/main" id="{988F57D0-9017-4287-A558-BA2EF0DBA27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5400000">
          <a:off x="13082285" y="11186811"/>
          <a:ext cx="7383779" cy="5530818"/>
        </a:xfrm>
        <a:prstGeom prst="rect">
          <a:avLst/>
        </a:prstGeom>
        <a:ln w="25400">
          <a:solidFill>
            <a:schemeClr val="tx1"/>
          </a:solidFill>
        </a:ln>
      </xdr:spPr>
    </xdr:pic>
    <xdr:clientData/>
  </xdr:twoCellAnchor>
  <xdr:twoCellAnchor editAs="oneCell">
    <xdr:from>
      <xdr:col>10</xdr:col>
      <xdr:colOff>76200</xdr:colOff>
      <xdr:row>92</xdr:row>
      <xdr:rowOff>47626</xdr:rowOff>
    </xdr:from>
    <xdr:to>
      <xdr:col>19</xdr:col>
      <xdr:colOff>37941</xdr:colOff>
      <xdr:row>132</xdr:row>
      <xdr:rowOff>75567</xdr:rowOff>
    </xdr:to>
    <xdr:pic>
      <xdr:nvPicPr>
        <xdr:cNvPr id="11" name="Picture 10">
          <a:extLst>
            <a:ext uri="{FF2B5EF4-FFF2-40B4-BE49-F238E27FC236}">
              <a16:creationId xmlns:a16="http://schemas.microsoft.com/office/drawing/2014/main" id="{0E04F62A-802F-4BCF-A0AE-CA07D02AAAA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5400000">
          <a:off x="13123466" y="18644315"/>
          <a:ext cx="7261860" cy="5448141"/>
        </a:xfrm>
        <a:prstGeom prst="rect">
          <a:avLst/>
        </a:prstGeom>
      </xdr:spPr>
    </xdr:pic>
    <xdr:clientData/>
  </xdr:twoCellAnchor>
  <xdr:twoCellAnchor editAs="oneCell">
    <xdr:from>
      <xdr:col>10</xdr:col>
      <xdr:colOff>0</xdr:colOff>
      <xdr:row>135</xdr:row>
      <xdr:rowOff>0</xdr:rowOff>
    </xdr:from>
    <xdr:to>
      <xdr:col>22</xdr:col>
      <xdr:colOff>457200</xdr:colOff>
      <xdr:row>167</xdr:row>
      <xdr:rowOff>17780</xdr:rowOff>
    </xdr:to>
    <xdr:pic>
      <xdr:nvPicPr>
        <xdr:cNvPr id="12" name="Picture 11">
          <a:extLst>
            <a:ext uri="{FF2B5EF4-FFF2-40B4-BE49-F238E27FC236}">
              <a16:creationId xmlns:a16="http://schemas.microsoft.com/office/drawing/2014/main" id="{17F529AE-9680-44D1-AED0-CA635D1753E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954125" y="25469850"/>
          <a:ext cx="7772400" cy="580834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807573</xdr:colOff>
      <xdr:row>50</xdr:row>
      <xdr:rowOff>124997</xdr:rowOff>
    </xdr:from>
    <xdr:to>
      <xdr:col>12</xdr:col>
      <xdr:colOff>396240</xdr:colOff>
      <xdr:row>50</xdr:row>
      <xdr:rowOff>139065</xdr:rowOff>
    </xdr:to>
    <xdr:cxnSp macro="">
      <xdr:nvCxnSpPr>
        <xdr:cNvPr id="2" name="Straight Arrow Connector 1">
          <a:extLst>
            <a:ext uri="{FF2B5EF4-FFF2-40B4-BE49-F238E27FC236}">
              <a16:creationId xmlns:a16="http://schemas.microsoft.com/office/drawing/2014/main" id="{3C7FE32C-09AC-48B0-85CD-00264AD32DB0}"/>
            </a:ext>
          </a:extLst>
        </xdr:cNvPr>
        <xdr:cNvCxnSpPr/>
      </xdr:nvCxnSpPr>
      <xdr:spPr>
        <a:xfrm flipH="1" flipV="1">
          <a:off x="4533753" y="9185177"/>
          <a:ext cx="8906022" cy="83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2006844</xdr:colOff>
      <xdr:row>84</xdr:row>
      <xdr:rowOff>142875</xdr:rowOff>
    </xdr:from>
    <xdr:to>
      <xdr:col>10</xdr:col>
      <xdr:colOff>329565</xdr:colOff>
      <xdr:row>84</xdr:row>
      <xdr:rowOff>151227</xdr:rowOff>
    </xdr:to>
    <xdr:cxnSp macro="">
      <xdr:nvCxnSpPr>
        <xdr:cNvPr id="3" name="Straight Arrow Connector 2">
          <a:extLst>
            <a:ext uri="{FF2B5EF4-FFF2-40B4-BE49-F238E27FC236}">
              <a16:creationId xmlns:a16="http://schemas.microsoft.com/office/drawing/2014/main" id="{97A9E101-09B4-4343-9A46-506F367605E3}"/>
            </a:ext>
          </a:extLst>
        </xdr:cNvPr>
        <xdr:cNvCxnSpPr/>
      </xdr:nvCxnSpPr>
      <xdr:spPr>
        <a:xfrm flipH="1">
          <a:off x="2616444" y="16097250"/>
          <a:ext cx="8800221" cy="83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783227</xdr:colOff>
      <xdr:row>75</xdr:row>
      <xdr:rowOff>163286</xdr:rowOff>
    </xdr:from>
    <xdr:to>
      <xdr:col>18</xdr:col>
      <xdr:colOff>585107</xdr:colOff>
      <xdr:row>76</xdr:row>
      <xdr:rowOff>0</xdr:rowOff>
    </xdr:to>
    <xdr:cxnSp macro="">
      <xdr:nvCxnSpPr>
        <xdr:cNvPr id="4" name="Straight Arrow Connector 3">
          <a:extLst>
            <a:ext uri="{FF2B5EF4-FFF2-40B4-BE49-F238E27FC236}">
              <a16:creationId xmlns:a16="http://schemas.microsoft.com/office/drawing/2014/main" id="{848DBB04-64E1-4C0E-AB40-8E053B53D481}"/>
            </a:ext>
          </a:extLst>
        </xdr:cNvPr>
        <xdr:cNvCxnSpPr/>
      </xdr:nvCxnSpPr>
      <xdr:spPr>
        <a:xfrm flipH="1">
          <a:off x="16809992" y="14224091"/>
          <a:ext cx="2571750" cy="13008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136071</xdr:colOff>
      <xdr:row>14</xdr:row>
      <xdr:rowOff>200026</xdr:rowOff>
    </xdr:from>
    <xdr:to>
      <xdr:col>19</xdr:col>
      <xdr:colOff>190499</xdr:colOff>
      <xdr:row>74</xdr:row>
      <xdr:rowOff>163286</xdr:rowOff>
    </xdr:to>
    <xdr:cxnSp macro="">
      <xdr:nvCxnSpPr>
        <xdr:cNvPr id="5" name="Straight Arrow Connector 4">
          <a:extLst>
            <a:ext uri="{FF2B5EF4-FFF2-40B4-BE49-F238E27FC236}">
              <a16:creationId xmlns:a16="http://schemas.microsoft.com/office/drawing/2014/main" id="{B9DBDAF3-B2EB-4309-9B09-B6A779781724}"/>
            </a:ext>
          </a:extLst>
        </xdr:cNvPr>
        <xdr:cNvCxnSpPr/>
      </xdr:nvCxnSpPr>
      <xdr:spPr>
        <a:xfrm flipV="1">
          <a:off x="19534686" y="4269106"/>
          <a:ext cx="58238" cy="97549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57150</xdr:colOff>
      <xdr:row>17</xdr:row>
      <xdr:rowOff>66675</xdr:rowOff>
    </xdr:from>
    <xdr:to>
      <xdr:col>27</xdr:col>
      <xdr:colOff>76803</xdr:colOff>
      <xdr:row>54</xdr:row>
      <xdr:rowOff>133350</xdr:rowOff>
    </xdr:to>
    <xdr:pic>
      <xdr:nvPicPr>
        <xdr:cNvPr id="6" name="Picture 5">
          <a:extLst>
            <a:ext uri="{FF2B5EF4-FFF2-40B4-BE49-F238E27FC236}">
              <a16:creationId xmlns:a16="http://schemas.microsoft.com/office/drawing/2014/main" id="{10A94463-2F01-4738-A593-BF67A98FBE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7912381" y="5742004"/>
          <a:ext cx="7380605" cy="5513038"/>
        </a:xfrm>
        <a:prstGeom prst="rect">
          <a:avLst/>
        </a:prstGeom>
        <a:ln w="25400">
          <a:solidFill>
            <a:schemeClr val="tx1"/>
          </a:solidFill>
        </a:ln>
      </xdr:spPr>
    </xdr:pic>
    <xdr:clientData/>
  </xdr:twoCellAnchor>
  <xdr:twoCellAnchor>
    <xdr:from>
      <xdr:col>15</xdr:col>
      <xdr:colOff>27214</xdr:colOff>
      <xdr:row>76</xdr:row>
      <xdr:rowOff>66131</xdr:rowOff>
    </xdr:from>
    <xdr:to>
      <xdr:col>19</xdr:col>
      <xdr:colOff>248738</xdr:colOff>
      <xdr:row>86</xdr:row>
      <xdr:rowOff>81643</xdr:rowOff>
    </xdr:to>
    <xdr:cxnSp macro="">
      <xdr:nvCxnSpPr>
        <xdr:cNvPr id="7" name="Straight Arrow Connector 6">
          <a:extLst>
            <a:ext uri="{FF2B5EF4-FFF2-40B4-BE49-F238E27FC236}">
              <a16:creationId xmlns:a16="http://schemas.microsoft.com/office/drawing/2014/main" id="{53C3B66D-BA54-4E18-8364-F96334238B07}"/>
            </a:ext>
          </a:extLst>
        </xdr:cNvPr>
        <xdr:cNvCxnSpPr/>
      </xdr:nvCxnSpPr>
      <xdr:spPr>
        <a:xfrm flipH="1">
          <a:off x="16055884" y="14418401"/>
          <a:ext cx="3591469" cy="198147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725</xdr:col>
      <xdr:colOff>495297</xdr:colOff>
      <xdr:row>15</xdr:row>
      <xdr:rowOff>16192</xdr:rowOff>
    </xdr:from>
    <xdr:to>
      <xdr:col>776</xdr:col>
      <xdr:colOff>333374</xdr:colOff>
      <xdr:row>40</xdr:row>
      <xdr:rowOff>129540</xdr:rowOff>
    </xdr:to>
    <xdr:graphicFrame macro="">
      <xdr:nvGraphicFramePr>
        <xdr:cNvPr id="2" name="Chart 1">
          <a:extLst>
            <a:ext uri="{FF2B5EF4-FFF2-40B4-BE49-F238E27FC236}">
              <a16:creationId xmlns:a16="http://schemas.microsoft.com/office/drawing/2014/main" id="{DCB27850-FE75-4361-9363-406372174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726</xdr:col>
      <xdr:colOff>0</xdr:colOff>
      <xdr:row>47</xdr:row>
      <xdr:rowOff>0</xdr:rowOff>
    </xdr:from>
    <xdr:to>
      <xdr:col>776</xdr:col>
      <xdr:colOff>595313</xdr:colOff>
      <xdr:row>72</xdr:row>
      <xdr:rowOff>75248</xdr:rowOff>
    </xdr:to>
    <xdr:graphicFrame macro="">
      <xdr:nvGraphicFramePr>
        <xdr:cNvPr id="3" name="Chart 2">
          <a:extLst>
            <a:ext uri="{FF2B5EF4-FFF2-40B4-BE49-F238E27FC236}">
              <a16:creationId xmlns:a16="http://schemas.microsoft.com/office/drawing/2014/main" id="{7E69ECD4-EE5D-4F71-BA90-EFA4ABC41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113420</xdr:colOff>
      <xdr:row>6</xdr:row>
      <xdr:rowOff>32825</xdr:rowOff>
    </xdr:from>
    <xdr:to>
      <xdr:col>5</xdr:col>
      <xdr:colOff>359311</xdr:colOff>
      <xdr:row>11</xdr:row>
      <xdr:rowOff>54553</xdr:rowOff>
    </xdr:to>
    <xdr:pic>
      <xdr:nvPicPr>
        <xdr:cNvPr id="4" name="Picture 3">
          <a:extLst>
            <a:ext uri="{FF2B5EF4-FFF2-40B4-BE49-F238E27FC236}">
              <a16:creationId xmlns:a16="http://schemas.microsoft.com/office/drawing/2014/main" id="{74444F3E-8C58-4D78-AC4E-8758E9847E5D}"/>
            </a:ext>
          </a:extLst>
        </xdr:cNvPr>
        <xdr:cNvPicPr>
          <a:picLocks noChangeAspect="1"/>
        </xdr:cNvPicPr>
      </xdr:nvPicPr>
      <xdr:blipFill>
        <a:blip xmlns:r="http://schemas.openxmlformats.org/officeDocument/2006/relationships" r:embed="rId3"/>
        <a:stretch>
          <a:fillRect/>
        </a:stretch>
      </xdr:blipFill>
      <xdr:spPr>
        <a:xfrm>
          <a:off x="3647195" y="1116770"/>
          <a:ext cx="855491" cy="92850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atthew Culver" id="{E19A9B32-1AF7-4E0B-8D6E-102637EDF1A9}" userId="Matthew Culver" providerId="None"/>
  <person displayName="Oscar Penny" id="{BCE44392-5704-4CA9-871D-BBF76EBDC5ED}" userId="S::Oscar.Penny@intusurg.com::30df6a08-ae87-4b2d-b526-b499d87a9df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58" dT="2026-06-24T00:46:10.47" personId="{BCE44392-5704-4CA9-871D-BBF76EBDC5ED}" id="{D5447036-EA75-444C-B2B4-3D1282E0F9CF}">
    <text>This is the effective utilization from ops</text>
  </threadedComment>
</ThreadedComments>
</file>

<file path=xl/threadedComments/threadedComment2.xml><?xml version="1.0" encoding="utf-8"?>
<ThreadedComments xmlns="http://schemas.microsoft.com/office/spreadsheetml/2018/threadedcomments" xmlns:x="http://schemas.openxmlformats.org/spreadsheetml/2006/main">
  <threadedComment ref="H25" dT="2025-06-06T17:11:48.16" personId="{E19A9B32-1AF7-4E0B-8D6E-102637EDF1A9}" id="{B41D2AD0-704A-40C6-BB6B-34E590CD6C90}">
    <text>1104 accounts for the sub-assembly build-up</text>
  </threadedComment>
</ThreadedComments>
</file>

<file path=xl/threadedComments/threadedComment3.xml><?xml version="1.0" encoding="utf-8"?>
<ThreadedComments xmlns="http://schemas.microsoft.com/office/spreadsheetml/2018/threadedcomments" xmlns:x="http://schemas.openxmlformats.org/spreadsheetml/2006/main">
  <threadedComment ref="G12" dT="2025-05-23T17:44:48.46" personId="{E19A9B32-1AF7-4E0B-8D6E-102637EDF1A9}" id="{6F55AE98-06D2-4114-9E48-693E129082EA}">
    <text>Slaughters 4 days/week</text>
  </threadedComment>
  <threadedComment ref="K12" dT="2025-05-23T17:45:50.72" personId="{E19A9B32-1AF7-4E0B-8D6E-102637EDF1A9}" id="{CE78EBC8-9535-40D9-B696-672F7643F061}">
    <text>Slaughters 3 days/week</text>
  </threadedComment>
  <threadedComment ref="O12" dT="2025-05-23T17:46:47.91" personId="{E19A9B32-1AF7-4E0B-8D6E-102637EDF1A9}" id="{3D44BDAD-D95B-435B-9F3E-EA05364DDD96}">
    <text>Slaughters 5 days/week</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0.x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BF1F-13F5-44B2-8A3F-93C80FE2A5D2}">
  <sheetPr>
    <tabColor theme="4" tint="0.79998168889431442"/>
  </sheetPr>
  <dimension ref="A1:BN256"/>
  <sheetViews>
    <sheetView showGridLines="0" zoomScale="80" zoomScaleNormal="80" workbookViewId="0">
      <selection activeCell="D11" sqref="D11"/>
    </sheetView>
  </sheetViews>
  <sheetFormatPr defaultRowHeight="14.4" x14ac:dyDescent="0.3"/>
  <cols>
    <col min="1" max="1" width="25.5546875" customWidth="1"/>
    <col min="2" max="2" width="16.88671875" customWidth="1"/>
    <col min="3" max="3" width="52.109375" customWidth="1"/>
    <col min="4" max="4" width="25" customWidth="1"/>
    <col min="5" max="5" width="14.77734375" customWidth="1"/>
    <col min="6" max="6" width="11" customWidth="1"/>
    <col min="7" max="7" width="22.21875" customWidth="1"/>
    <col min="8" max="8" width="21.77734375" customWidth="1"/>
    <col min="11" max="11" width="13.5546875" customWidth="1"/>
    <col min="12" max="12" width="23" customWidth="1"/>
    <col min="13" max="13" width="22.6640625" customWidth="1"/>
    <col min="14" max="14" width="17.77734375" customWidth="1"/>
    <col min="15" max="16" width="24.21875" customWidth="1"/>
    <col min="17" max="17" width="21" customWidth="1"/>
    <col min="18" max="18" width="52.21875" customWidth="1"/>
    <col min="19" max="19" width="20.21875" customWidth="1"/>
    <col min="20" max="20" width="24.44140625" customWidth="1"/>
    <col min="21" max="21" width="25.33203125" customWidth="1"/>
    <col min="22" max="22" width="19.21875" customWidth="1"/>
    <col min="23" max="23" width="20.77734375" customWidth="1"/>
    <col min="24" max="24" width="15.77734375" customWidth="1"/>
    <col min="25" max="25" width="18.33203125" customWidth="1"/>
    <col min="26" max="26" width="25.77734375" customWidth="1"/>
    <col min="27" max="27" width="20.33203125" customWidth="1"/>
    <col min="28" max="28" width="12.33203125" customWidth="1"/>
    <col min="29" max="29" width="15" customWidth="1"/>
    <col min="30" max="30" width="18.33203125" customWidth="1"/>
    <col min="31" max="31" width="20.33203125" customWidth="1"/>
    <col min="32" max="32" width="21.5546875" customWidth="1"/>
    <col min="33" max="33" width="22.21875" customWidth="1"/>
    <col min="34" max="34" width="21.21875" customWidth="1"/>
    <col min="35" max="35" width="20.77734375" customWidth="1"/>
    <col min="36" max="36" width="39.33203125" customWidth="1"/>
    <col min="37" max="37" width="19.88671875" customWidth="1"/>
    <col min="38" max="39" width="15.6640625" customWidth="1"/>
    <col min="40" max="40" width="19.33203125" customWidth="1"/>
    <col min="41" max="41" width="22.88671875" customWidth="1"/>
    <col min="42" max="42" width="26" customWidth="1"/>
    <col min="43" max="43" width="27.5546875" customWidth="1"/>
    <col min="44" max="44" width="22.21875" customWidth="1"/>
    <col min="45" max="45" width="25.109375" customWidth="1"/>
    <col min="46" max="46" width="21" customWidth="1"/>
    <col min="47" max="47" width="21.5546875" customWidth="1"/>
    <col min="48" max="49" width="21.6640625" customWidth="1"/>
    <col min="50" max="50" width="18" customWidth="1"/>
    <col min="51" max="51" width="21.5546875" customWidth="1"/>
    <col min="52" max="52" width="21" customWidth="1"/>
    <col min="53" max="53" width="21.44140625" customWidth="1"/>
    <col min="54" max="54" width="43.6640625" customWidth="1"/>
    <col min="55" max="55" width="18.77734375" customWidth="1"/>
    <col min="56" max="56" width="24" customWidth="1"/>
    <col min="57" max="57" width="18.88671875" customWidth="1"/>
    <col min="58" max="58" width="19.77734375" customWidth="1"/>
    <col min="59" max="59" width="20.44140625" customWidth="1"/>
    <col min="60" max="60" width="22.88671875" customWidth="1"/>
    <col min="61" max="61" width="21.88671875" customWidth="1"/>
    <col min="62" max="62" width="21.109375" customWidth="1"/>
    <col min="63" max="63" width="18.5546875" customWidth="1"/>
    <col min="64" max="64" width="21" customWidth="1"/>
    <col min="65" max="65" width="23.88671875" customWidth="1"/>
    <col min="66" max="66" width="20.44140625" customWidth="1"/>
    <col min="67" max="67" width="22.33203125" customWidth="1"/>
    <col min="68" max="69" width="18.6640625" customWidth="1"/>
  </cols>
  <sheetData>
    <row r="1" spans="1:66" ht="15" thickBot="1" x14ac:dyDescent="0.35"/>
    <row r="2" spans="1:66" ht="18.600000000000001" thickBot="1" x14ac:dyDescent="0.35">
      <c r="A2" s="511" t="s">
        <v>49</v>
      </c>
      <c r="B2" s="512"/>
      <c r="C2" s="512"/>
      <c r="D2" s="512"/>
      <c r="E2" s="512"/>
      <c r="F2" s="512"/>
      <c r="G2" s="512"/>
      <c r="H2" s="513"/>
      <c r="K2" s="533" t="s">
        <v>16</v>
      </c>
      <c r="L2" s="534"/>
      <c r="M2" s="534"/>
      <c r="N2" s="534"/>
      <c r="O2" s="534"/>
      <c r="P2" s="534"/>
      <c r="Q2" s="534"/>
      <c r="R2" s="535"/>
      <c r="S2" s="3"/>
      <c r="T2" s="5" t="s">
        <v>43</v>
      </c>
      <c r="U2" s="6"/>
      <c r="V2" s="6"/>
      <c r="W2" s="6"/>
      <c r="X2" s="6"/>
      <c r="Y2" s="6"/>
      <c r="Z2" s="6"/>
      <c r="AA2" s="6"/>
      <c r="AB2" s="6"/>
      <c r="AC2" s="6"/>
      <c r="AD2" s="6"/>
      <c r="AE2" s="6"/>
      <c r="AF2" s="6"/>
      <c r="AG2" s="6"/>
      <c r="AH2" s="6"/>
      <c r="AI2" s="6"/>
      <c r="AJ2" s="6"/>
      <c r="AK2" s="6"/>
      <c r="AL2" s="7"/>
      <c r="AM2" s="59"/>
      <c r="AN2" s="59"/>
      <c r="AO2" s="43" t="s">
        <v>98</v>
      </c>
      <c r="AP2" s="44"/>
      <c r="AQ2" s="44"/>
      <c r="AR2" s="44"/>
      <c r="AS2" s="44"/>
      <c r="AT2" s="44"/>
      <c r="AU2" s="44"/>
      <c r="AV2" s="45"/>
      <c r="AX2" s="517" t="s">
        <v>107</v>
      </c>
      <c r="AY2" s="512"/>
      <c r="AZ2" s="512"/>
      <c r="BA2" s="512"/>
      <c r="BB2" s="513"/>
      <c r="BD2" s="49" t="s">
        <v>113</v>
      </c>
      <c r="BE2" s="440"/>
      <c r="BF2" s="440"/>
      <c r="BG2" s="440"/>
      <c r="BH2" s="440"/>
      <c r="BI2" s="440"/>
      <c r="BJ2" s="440"/>
      <c r="BK2" s="440"/>
      <c r="BL2" s="441"/>
    </row>
    <row r="3" spans="1:66" ht="15" customHeight="1" thickBot="1" x14ac:dyDescent="0.35">
      <c r="A3" s="514"/>
      <c r="B3" s="515"/>
      <c r="C3" s="515"/>
      <c r="D3" s="515"/>
      <c r="E3" s="515"/>
      <c r="F3" s="515"/>
      <c r="G3" s="515"/>
      <c r="H3" s="516"/>
      <c r="K3" s="536" t="s">
        <v>48</v>
      </c>
      <c r="L3" s="537"/>
      <c r="M3" s="537"/>
      <c r="N3" s="537"/>
      <c r="O3" s="537"/>
      <c r="P3" s="537"/>
      <c r="Q3" s="537"/>
      <c r="R3" s="433"/>
      <c r="S3" s="206"/>
      <c r="T3" s="435" t="s">
        <v>602</v>
      </c>
      <c r="U3" s="436"/>
      <c r="V3" s="436"/>
      <c r="W3" s="436"/>
      <c r="X3" s="434" t="s">
        <v>51</v>
      </c>
      <c r="Y3" s="436"/>
      <c r="Z3" s="436"/>
      <c r="AA3" s="436"/>
      <c r="AB3" s="31"/>
      <c r="AC3" s="434" t="s">
        <v>52</v>
      </c>
      <c r="AD3" s="31"/>
      <c r="AE3" s="434"/>
      <c r="AF3" s="31"/>
      <c r="AG3" s="434"/>
      <c r="AH3" s="434"/>
      <c r="AI3" s="434"/>
      <c r="AJ3" s="434"/>
      <c r="AK3" s="434"/>
      <c r="AL3" s="439"/>
      <c r="AM3" s="437"/>
      <c r="AN3" s="437"/>
      <c r="AO3" s="46"/>
      <c r="AP3" s="47"/>
      <c r="AQ3" s="47"/>
      <c r="AR3" s="47"/>
      <c r="AS3" s="47"/>
      <c r="AT3" s="47"/>
      <c r="AU3" s="47"/>
      <c r="AV3" s="48"/>
      <c r="AX3" s="514"/>
      <c r="AY3" s="515"/>
      <c r="AZ3" s="515"/>
      <c r="BA3" s="515"/>
      <c r="BB3" s="516"/>
      <c r="BD3" s="442" t="s">
        <v>114</v>
      </c>
      <c r="BE3" s="443"/>
      <c r="BF3" s="443"/>
      <c r="BG3" s="443"/>
      <c r="BH3" s="444" t="s">
        <v>153</v>
      </c>
      <c r="BI3" s="443"/>
      <c r="BJ3" s="443"/>
      <c r="BK3" s="443"/>
      <c r="BL3" s="50" t="s">
        <v>155</v>
      </c>
    </row>
    <row r="4" spans="1:66" ht="15" thickBot="1" x14ac:dyDescent="0.35">
      <c r="A4" s="24" t="s">
        <v>60</v>
      </c>
      <c r="B4" s="24" t="s">
        <v>61</v>
      </c>
      <c r="C4" s="24" t="s">
        <v>15</v>
      </c>
      <c r="D4" s="24" t="s">
        <v>0</v>
      </c>
      <c r="E4" s="24" t="s">
        <v>1</v>
      </c>
      <c r="F4" s="24" t="s">
        <v>2</v>
      </c>
      <c r="G4" s="24" t="s">
        <v>5</v>
      </c>
      <c r="H4" s="16" t="s">
        <v>4</v>
      </c>
      <c r="K4" s="14" t="s">
        <v>17</v>
      </c>
      <c r="L4" s="15" t="s">
        <v>53</v>
      </c>
      <c r="M4" s="431" t="s">
        <v>19</v>
      </c>
      <c r="N4" s="431" t="s">
        <v>21</v>
      </c>
      <c r="O4" s="431" t="s">
        <v>20</v>
      </c>
      <c r="P4" s="15" t="s">
        <v>22</v>
      </c>
      <c r="Q4" s="15" t="s">
        <v>23</v>
      </c>
      <c r="R4" s="16" t="s">
        <v>47</v>
      </c>
      <c r="S4" s="15"/>
      <c r="T4" s="11" t="s">
        <v>28</v>
      </c>
      <c r="U4" s="12" t="s">
        <v>29</v>
      </c>
      <c r="V4" s="12" t="s">
        <v>30</v>
      </c>
      <c r="W4" s="12" t="s">
        <v>31</v>
      </c>
      <c r="X4" s="12" t="s">
        <v>32</v>
      </c>
      <c r="Y4" s="12" t="s">
        <v>33</v>
      </c>
      <c r="Z4" s="12" t="s">
        <v>36</v>
      </c>
      <c r="AA4" s="56" t="s">
        <v>37</v>
      </c>
      <c r="AB4" s="12" t="s">
        <v>34</v>
      </c>
      <c r="AC4" s="12" t="s">
        <v>44</v>
      </c>
      <c r="AD4" s="12" t="s">
        <v>45</v>
      </c>
      <c r="AE4" s="12" t="s">
        <v>156</v>
      </c>
      <c r="AF4" s="12" t="s">
        <v>46</v>
      </c>
      <c r="AG4" s="12" t="s">
        <v>35</v>
      </c>
      <c r="AH4" s="12" t="s">
        <v>38</v>
      </c>
      <c r="AI4" s="12" t="s">
        <v>39</v>
      </c>
      <c r="AJ4" s="12" t="s">
        <v>40</v>
      </c>
      <c r="AK4" s="12" t="s">
        <v>41</v>
      </c>
      <c r="AL4" s="13" t="s">
        <v>42</v>
      </c>
      <c r="AM4" s="3"/>
      <c r="AN4" s="438"/>
      <c r="AO4" s="24" t="s">
        <v>99</v>
      </c>
      <c r="AP4" s="24" t="s">
        <v>101</v>
      </c>
      <c r="AQ4" s="24" t="s">
        <v>129</v>
      </c>
      <c r="AR4" s="24" t="s">
        <v>102</v>
      </c>
      <c r="AS4" s="24" t="s">
        <v>603</v>
      </c>
      <c r="AT4" s="24" t="s">
        <v>103</v>
      </c>
      <c r="AU4" s="24" t="s">
        <v>104</v>
      </c>
      <c r="AV4" s="16" t="s">
        <v>106</v>
      </c>
      <c r="AW4" s="3"/>
      <c r="AX4" s="24" t="s">
        <v>110</v>
      </c>
      <c r="AY4" s="24" t="s">
        <v>109</v>
      </c>
      <c r="AZ4" s="24" t="s">
        <v>111</v>
      </c>
      <c r="BA4" s="24" t="s">
        <v>108</v>
      </c>
      <c r="BB4" s="24" t="s">
        <v>112</v>
      </c>
      <c r="BD4" s="24" t="s">
        <v>115</v>
      </c>
      <c r="BE4" s="24" t="s">
        <v>116</v>
      </c>
      <c r="BF4" s="24" t="s">
        <v>117</v>
      </c>
      <c r="BG4" s="24" t="s">
        <v>118</v>
      </c>
      <c r="BH4" s="24" t="s">
        <v>119</v>
      </c>
      <c r="BI4" s="24" t="s">
        <v>120</v>
      </c>
      <c r="BJ4" s="24" t="s">
        <v>121</v>
      </c>
      <c r="BK4" s="24" t="s">
        <v>122</v>
      </c>
      <c r="BL4" s="16" t="s">
        <v>123</v>
      </c>
      <c r="BN4" s="445" t="s">
        <v>604</v>
      </c>
    </row>
    <row r="5" spans="1:66" x14ac:dyDescent="0.3">
      <c r="A5" s="19">
        <v>666438</v>
      </c>
      <c r="B5" s="3"/>
      <c r="C5" s="19" t="s">
        <v>59</v>
      </c>
      <c r="D5" s="19" t="s">
        <v>600</v>
      </c>
      <c r="E5" s="19">
        <v>52</v>
      </c>
      <c r="F5" s="10"/>
      <c r="G5" s="20" t="s">
        <v>10</v>
      </c>
      <c r="H5" s="19"/>
      <c r="K5" s="9"/>
      <c r="L5" s="9"/>
      <c r="M5" s="9"/>
      <c r="N5" s="33"/>
      <c r="O5" s="33"/>
      <c r="P5" s="9"/>
      <c r="Q5" s="9"/>
      <c r="R5" s="9"/>
      <c r="S5" s="19"/>
      <c r="T5" s="19"/>
      <c r="U5" s="19"/>
      <c r="V5" s="19"/>
      <c r="W5" s="19"/>
      <c r="X5" s="19"/>
      <c r="Y5" s="19"/>
      <c r="Z5" s="19"/>
      <c r="AA5" s="19"/>
      <c r="AB5" s="19"/>
      <c r="AC5" s="19"/>
      <c r="AD5" s="19"/>
      <c r="AE5" s="19"/>
      <c r="AF5" s="19"/>
      <c r="AG5" s="19"/>
      <c r="AH5" s="19"/>
      <c r="AI5" s="19"/>
      <c r="AJ5" s="19"/>
      <c r="AK5" s="19"/>
      <c r="AL5" s="10"/>
      <c r="AN5" s="438"/>
      <c r="AO5" s="19"/>
      <c r="AP5" s="19"/>
      <c r="AQ5" s="19"/>
      <c r="AR5" s="19"/>
      <c r="AS5" s="19"/>
      <c r="AT5" s="19"/>
      <c r="AU5" s="19"/>
      <c r="AV5" s="19"/>
      <c r="AW5" s="3"/>
      <c r="AX5" s="53"/>
      <c r="AY5" s="19"/>
      <c r="AZ5" s="19"/>
      <c r="BA5" s="19"/>
      <c r="BB5" s="19"/>
      <c r="BD5" s="9"/>
      <c r="BE5" s="9"/>
      <c r="BF5" s="9"/>
      <c r="BG5" s="9"/>
      <c r="BH5" s="9"/>
      <c r="BI5" s="9"/>
      <c r="BJ5" s="17"/>
      <c r="BK5" s="17"/>
      <c r="BL5" s="17"/>
    </row>
    <row r="6" spans="1:66" x14ac:dyDescent="0.3">
      <c r="A6" s="19"/>
      <c r="B6" s="3"/>
      <c r="C6" s="19" t="s">
        <v>59</v>
      </c>
      <c r="D6" s="19" t="s">
        <v>605</v>
      </c>
      <c r="E6" s="19"/>
      <c r="F6" s="10"/>
      <c r="G6" s="20"/>
      <c r="H6" s="19" t="s">
        <v>6</v>
      </c>
      <c r="K6" s="19"/>
      <c r="L6" s="19"/>
      <c r="M6" s="19"/>
      <c r="N6" s="34"/>
      <c r="O6" s="34"/>
      <c r="P6" s="19"/>
      <c r="Q6" s="19"/>
      <c r="R6" s="19"/>
      <c r="S6" s="19"/>
      <c r="T6" s="19"/>
      <c r="U6" s="19"/>
      <c r="V6" s="19"/>
      <c r="W6" s="19"/>
      <c r="X6" s="19"/>
      <c r="Y6" s="19"/>
      <c r="Z6" s="19"/>
      <c r="AA6" s="19"/>
      <c r="AB6" s="19"/>
      <c r="AC6" s="19"/>
      <c r="AD6" s="19"/>
      <c r="AE6" s="19"/>
      <c r="AF6" s="19"/>
      <c r="AG6" s="19"/>
      <c r="AH6" s="19"/>
      <c r="AI6" s="19"/>
      <c r="AJ6" s="19"/>
      <c r="AK6" s="19"/>
      <c r="AL6" s="10"/>
      <c r="AN6" s="438"/>
      <c r="AO6" s="19"/>
      <c r="AP6" s="19"/>
      <c r="AQ6" s="19"/>
      <c r="AR6" s="19"/>
      <c r="AS6" s="19"/>
      <c r="AT6" s="19"/>
      <c r="AU6" s="19"/>
      <c r="AV6" s="19"/>
      <c r="AW6" s="3"/>
      <c r="AX6" s="53"/>
      <c r="AY6" s="19"/>
      <c r="BA6" s="19"/>
      <c r="BB6" s="19"/>
      <c r="BD6" s="19"/>
      <c r="BE6" s="19"/>
      <c r="BF6" s="19"/>
      <c r="BG6" s="19"/>
      <c r="BH6" s="55"/>
      <c r="BI6" s="19"/>
      <c r="BJ6" s="51"/>
      <c r="BK6" s="51"/>
      <c r="BL6" s="10"/>
    </row>
    <row r="7" spans="1:66" x14ac:dyDescent="0.3">
      <c r="A7" s="19" t="s">
        <v>55</v>
      </c>
      <c r="B7" s="3"/>
      <c r="C7" s="19" t="s">
        <v>598</v>
      </c>
      <c r="D7" s="19" t="s">
        <v>58</v>
      </c>
      <c r="E7" s="19">
        <v>45</v>
      </c>
      <c r="F7" s="10"/>
      <c r="G7" s="20" t="s">
        <v>10</v>
      </c>
      <c r="H7" s="19"/>
      <c r="K7" s="19"/>
      <c r="L7" s="19">
        <v>8000</v>
      </c>
      <c r="M7" s="19"/>
      <c r="N7" s="34"/>
      <c r="O7" s="34"/>
      <c r="P7" s="19" t="s">
        <v>601</v>
      </c>
      <c r="Q7" s="19"/>
      <c r="R7" s="19"/>
      <c r="S7" s="19"/>
      <c r="T7" s="19"/>
      <c r="U7" s="19"/>
      <c r="V7" s="19"/>
      <c r="W7" s="19"/>
      <c r="X7" s="19"/>
      <c r="Y7" s="19"/>
      <c r="Z7" s="19"/>
      <c r="AA7" s="19"/>
      <c r="AB7" s="19"/>
      <c r="AC7" s="19"/>
      <c r="AD7" s="19"/>
      <c r="AE7" s="19"/>
      <c r="AF7" s="19"/>
      <c r="AG7" s="19"/>
      <c r="AH7" s="52"/>
      <c r="AI7" s="19"/>
      <c r="AJ7" s="19"/>
      <c r="AK7" s="19"/>
      <c r="AL7" s="10"/>
      <c r="AN7" s="3"/>
      <c r="AO7" s="19"/>
      <c r="AP7" s="19"/>
      <c r="AQ7" s="19"/>
      <c r="AR7" s="19"/>
      <c r="AS7" s="19"/>
      <c r="AT7" s="19"/>
      <c r="AU7" s="19"/>
      <c r="AV7" s="19"/>
      <c r="AW7" s="3"/>
      <c r="AX7" s="53"/>
      <c r="AY7" s="19"/>
      <c r="AZ7" s="19"/>
      <c r="BA7" s="19"/>
      <c r="BB7" s="19"/>
      <c r="BD7" s="19"/>
      <c r="BE7" s="19"/>
      <c r="BF7" s="19"/>
      <c r="BG7" s="19"/>
      <c r="BH7" s="19"/>
      <c r="BI7" s="19"/>
      <c r="BJ7" s="10"/>
      <c r="BK7" s="10"/>
      <c r="BL7" s="10"/>
    </row>
    <row r="8" spans="1:66" x14ac:dyDescent="0.3">
      <c r="A8" s="19"/>
      <c r="B8" s="3"/>
      <c r="C8" s="19" t="s">
        <v>598</v>
      </c>
      <c r="D8" s="19" t="s">
        <v>606</v>
      </c>
      <c r="E8" s="19"/>
      <c r="F8" s="10"/>
      <c r="G8" s="20"/>
      <c r="H8" s="19" t="s">
        <v>6</v>
      </c>
      <c r="K8" s="19"/>
      <c r="L8" s="19"/>
      <c r="M8" s="19"/>
      <c r="N8" s="34"/>
      <c r="O8" s="34"/>
      <c r="P8" s="19"/>
      <c r="Q8" s="19"/>
      <c r="R8" s="19"/>
      <c r="S8" s="19"/>
      <c r="T8" s="19"/>
      <c r="U8" s="19"/>
      <c r="V8" s="19"/>
      <c r="W8" s="19"/>
      <c r="X8" s="19"/>
      <c r="Y8" s="19"/>
      <c r="Z8" s="19"/>
      <c r="AA8" s="19"/>
      <c r="AB8" s="19"/>
      <c r="AC8" s="19"/>
      <c r="AD8" s="19"/>
      <c r="AE8" s="19"/>
      <c r="AF8" s="19"/>
      <c r="AG8" s="19"/>
      <c r="AH8" s="19"/>
      <c r="AI8" s="19"/>
      <c r="AJ8" s="19"/>
      <c r="AK8" s="19"/>
      <c r="AL8" s="10"/>
      <c r="AO8" s="19"/>
      <c r="AP8" s="19"/>
      <c r="AQ8" s="19"/>
      <c r="AR8" s="19"/>
      <c r="AS8" s="19"/>
      <c r="AT8" s="19"/>
      <c r="AU8" s="19"/>
      <c r="AV8" s="19"/>
      <c r="AW8" s="3"/>
      <c r="AX8" s="53"/>
      <c r="AY8" s="19"/>
      <c r="AZ8" s="19"/>
      <c r="BA8" s="19"/>
      <c r="BB8" s="19"/>
      <c r="BD8" s="19"/>
      <c r="BE8" s="19"/>
      <c r="BF8" s="19"/>
      <c r="BG8" s="19"/>
      <c r="BH8" s="19"/>
      <c r="BI8" s="19"/>
      <c r="BJ8" s="10"/>
      <c r="BK8" s="10"/>
      <c r="BL8" s="10"/>
    </row>
    <row r="9" spans="1:66" x14ac:dyDescent="0.3">
      <c r="A9" s="19"/>
      <c r="B9" s="3"/>
      <c r="C9" s="19"/>
      <c r="D9" s="19" t="s">
        <v>625</v>
      </c>
      <c r="E9" s="19"/>
      <c r="F9" s="10"/>
      <c r="G9" s="20"/>
      <c r="H9" s="19"/>
      <c r="K9" s="19"/>
      <c r="L9" s="19"/>
      <c r="M9" s="58"/>
      <c r="N9" s="34"/>
      <c r="O9" s="19"/>
      <c r="P9" s="19"/>
      <c r="Q9" s="19"/>
      <c r="R9" s="19"/>
      <c r="S9" s="19"/>
      <c r="T9" s="19"/>
      <c r="U9" s="19"/>
      <c r="V9" s="19"/>
      <c r="W9" s="19"/>
      <c r="X9" s="19"/>
      <c r="Y9" s="19"/>
      <c r="Z9" s="19"/>
      <c r="AA9" s="19"/>
      <c r="AB9" s="19"/>
      <c r="AC9" s="19"/>
      <c r="AD9" s="19"/>
      <c r="AE9" s="19"/>
      <c r="AF9" s="19"/>
      <c r="AG9" s="19"/>
      <c r="AH9" s="19"/>
      <c r="AI9" s="19"/>
      <c r="AJ9" s="19"/>
      <c r="AK9" s="19"/>
      <c r="AL9" s="10"/>
      <c r="AO9" s="19"/>
      <c r="AP9" s="19"/>
      <c r="AQ9" s="19"/>
      <c r="AR9" s="19"/>
      <c r="AS9" s="19"/>
      <c r="AT9" s="19"/>
      <c r="AU9" s="42"/>
      <c r="AV9" s="19"/>
      <c r="AW9" s="3"/>
      <c r="AX9" s="19"/>
      <c r="AY9" s="19"/>
      <c r="AZ9" s="54"/>
      <c r="BA9" s="19"/>
      <c r="BB9" s="19"/>
      <c r="BD9" s="19"/>
      <c r="BE9" s="19"/>
      <c r="BF9" s="19"/>
      <c r="BG9" s="19"/>
      <c r="BH9" s="19"/>
      <c r="BI9" s="19"/>
      <c r="BJ9" s="10"/>
      <c r="BK9" s="10"/>
      <c r="BL9" s="10"/>
    </row>
    <row r="10" spans="1:66" x14ac:dyDescent="0.3">
      <c r="A10" s="19"/>
      <c r="B10" s="3"/>
      <c r="C10" s="19"/>
      <c r="D10" s="19" t="s">
        <v>626</v>
      </c>
      <c r="E10" s="19"/>
      <c r="F10" s="10"/>
      <c r="G10" s="20"/>
      <c r="H10" s="19"/>
      <c r="K10" s="19"/>
      <c r="L10" s="19"/>
      <c r="M10" s="58"/>
      <c r="N10" s="34"/>
      <c r="O10" s="19"/>
      <c r="P10" s="19"/>
      <c r="Q10" s="19"/>
      <c r="R10" s="19"/>
      <c r="S10" s="19"/>
      <c r="T10" s="19"/>
      <c r="U10" s="19"/>
      <c r="V10" s="19"/>
      <c r="W10" s="19"/>
      <c r="X10" s="19"/>
      <c r="Y10" s="19"/>
      <c r="Z10" s="19"/>
      <c r="AA10" s="19"/>
      <c r="AB10" s="19"/>
      <c r="AC10" s="19"/>
      <c r="AD10" s="19"/>
      <c r="AE10" s="19"/>
      <c r="AF10" s="19"/>
      <c r="AG10" s="19"/>
      <c r="AH10" s="19"/>
      <c r="AI10" s="19"/>
      <c r="AJ10" s="19"/>
      <c r="AK10" s="19"/>
      <c r="AL10" s="10"/>
      <c r="AO10" s="19"/>
      <c r="AP10" s="19"/>
      <c r="AQ10" s="19"/>
      <c r="AR10" s="19"/>
      <c r="AS10" s="19"/>
      <c r="AT10" s="19"/>
      <c r="AU10" s="42"/>
      <c r="AV10" s="19"/>
      <c r="AW10" s="3"/>
      <c r="AX10" s="19"/>
      <c r="AY10" s="19"/>
      <c r="AZ10" s="19"/>
      <c r="BA10" s="19"/>
      <c r="BB10" s="19"/>
      <c r="BD10" s="19"/>
      <c r="BE10" s="19"/>
      <c r="BF10" s="19"/>
      <c r="BG10" s="19"/>
      <c r="BH10" s="19"/>
      <c r="BI10" s="19"/>
      <c r="BJ10" s="10"/>
      <c r="BK10" s="10"/>
      <c r="BL10" s="10"/>
    </row>
    <row r="11" spans="1:66" x14ac:dyDescent="0.3">
      <c r="A11" s="19"/>
      <c r="B11" s="3"/>
      <c r="C11" s="19" t="s">
        <v>169</v>
      </c>
      <c r="D11" s="19"/>
      <c r="E11" s="19">
        <v>6</v>
      </c>
      <c r="F11" s="10"/>
      <c r="G11" s="20"/>
      <c r="H11" s="19"/>
      <c r="K11" s="19"/>
      <c r="L11" s="19"/>
      <c r="M11" s="19"/>
      <c r="N11" s="34"/>
      <c r="O11" s="19"/>
      <c r="P11" s="19"/>
      <c r="Q11" s="19"/>
      <c r="R11" s="19"/>
      <c r="S11" s="19"/>
      <c r="T11" s="19"/>
      <c r="U11" s="19"/>
      <c r="V11" s="19"/>
      <c r="W11" s="19"/>
      <c r="X11" s="19"/>
      <c r="Y11" s="19"/>
      <c r="Z11" s="19"/>
      <c r="AA11" s="19"/>
      <c r="AB11" s="19"/>
      <c r="AC11" s="19"/>
      <c r="AD11" s="19"/>
      <c r="AE11" s="19"/>
      <c r="AF11" s="19"/>
      <c r="AG11" s="19"/>
      <c r="AH11" s="19"/>
      <c r="AI11" s="19"/>
      <c r="AJ11" s="19"/>
      <c r="AK11" s="19"/>
      <c r="AL11" s="10"/>
      <c r="AO11" s="19"/>
      <c r="AP11" s="19"/>
      <c r="AQ11" s="19"/>
      <c r="AR11" s="19"/>
      <c r="AS11" s="19"/>
      <c r="AT11" s="19"/>
      <c r="AU11" s="19"/>
      <c r="AV11" s="19"/>
      <c r="AW11" s="3"/>
      <c r="AX11" s="19"/>
      <c r="AY11" s="19"/>
      <c r="AZ11" s="19"/>
      <c r="BA11" s="19"/>
      <c r="BB11" s="19"/>
      <c r="BD11" s="19"/>
      <c r="BE11" s="19"/>
      <c r="BF11" s="19"/>
      <c r="BG11" s="19"/>
      <c r="BH11" s="19"/>
      <c r="BI11" s="19"/>
      <c r="BJ11" s="10"/>
      <c r="BK11" s="10"/>
      <c r="BL11" s="10"/>
    </row>
    <row r="12" spans="1:66" x14ac:dyDescent="0.3">
      <c r="A12" s="19"/>
      <c r="B12" s="3"/>
      <c r="C12" s="19" t="s">
        <v>599</v>
      </c>
      <c r="D12" s="19"/>
      <c r="E12" s="19"/>
      <c r="F12" s="10"/>
      <c r="G12" s="20"/>
      <c r="H12" s="19"/>
      <c r="K12" s="19"/>
      <c r="L12" s="19"/>
      <c r="M12" s="19"/>
      <c r="N12" s="34"/>
      <c r="O12" s="19"/>
      <c r="P12" s="19"/>
      <c r="Q12" s="19"/>
      <c r="R12" s="19"/>
      <c r="S12" s="19"/>
      <c r="T12" s="19"/>
      <c r="U12" s="19"/>
      <c r="V12" s="19"/>
      <c r="W12" s="19"/>
      <c r="X12" s="19"/>
      <c r="Y12" s="19"/>
      <c r="Z12" s="19"/>
      <c r="AA12" s="19"/>
      <c r="AB12" s="19"/>
      <c r="AC12" s="19"/>
      <c r="AD12" s="19"/>
      <c r="AE12" s="19"/>
      <c r="AF12" s="19"/>
      <c r="AG12" s="19"/>
      <c r="AH12" s="19"/>
      <c r="AI12" s="19"/>
      <c r="AJ12" s="19"/>
      <c r="AK12" s="19"/>
      <c r="AL12" s="10"/>
      <c r="AO12" s="19"/>
      <c r="AP12" s="19"/>
      <c r="AQ12" s="19"/>
      <c r="AR12" s="19"/>
      <c r="AS12" s="19"/>
      <c r="AT12" s="19"/>
      <c r="AU12" s="19"/>
      <c r="AV12" s="19"/>
      <c r="AW12" s="3"/>
      <c r="AX12" s="19"/>
      <c r="AY12" s="19"/>
      <c r="AZ12" s="19"/>
      <c r="BA12" s="19"/>
      <c r="BB12" s="19"/>
      <c r="BD12" s="19"/>
      <c r="BE12" s="19"/>
      <c r="BF12" s="19"/>
      <c r="BG12" s="19"/>
      <c r="BH12" s="19"/>
      <c r="BI12" s="19"/>
      <c r="BJ12" s="10"/>
      <c r="BK12" s="10"/>
      <c r="BL12" s="10"/>
    </row>
    <row r="13" spans="1:66" x14ac:dyDescent="0.3">
      <c r="A13" s="19"/>
      <c r="B13" s="3"/>
      <c r="C13" s="19"/>
      <c r="D13" s="19"/>
      <c r="E13" s="19"/>
      <c r="F13" s="10"/>
      <c r="G13" s="20"/>
      <c r="H13" s="19"/>
      <c r="K13" s="19"/>
      <c r="L13" s="19"/>
      <c r="M13" s="19"/>
      <c r="N13" s="34"/>
      <c r="O13" s="19"/>
      <c r="P13" s="19"/>
      <c r="Q13" s="19"/>
      <c r="R13" s="19"/>
      <c r="S13" s="19"/>
      <c r="T13" s="19"/>
      <c r="U13" s="19"/>
      <c r="V13" s="19"/>
      <c r="W13" s="19"/>
      <c r="X13" s="19"/>
      <c r="Y13" s="19"/>
      <c r="Z13" s="19"/>
      <c r="AA13" s="19"/>
      <c r="AB13" s="19"/>
      <c r="AC13" s="19"/>
      <c r="AD13" s="19"/>
      <c r="AE13" s="19"/>
      <c r="AF13" s="19"/>
      <c r="AG13" s="19"/>
      <c r="AH13" s="19"/>
      <c r="AI13" s="19"/>
      <c r="AJ13" s="19"/>
      <c r="AK13" s="19"/>
      <c r="AL13" s="10"/>
      <c r="AO13" s="19"/>
      <c r="AP13" s="19"/>
      <c r="AQ13" s="19"/>
      <c r="AR13" s="19"/>
      <c r="AS13" s="19"/>
      <c r="AT13" s="19"/>
      <c r="AU13" s="19"/>
      <c r="AV13" s="19"/>
      <c r="AW13" s="3"/>
      <c r="AX13" s="19"/>
      <c r="AY13" s="19"/>
      <c r="AZ13" s="19"/>
      <c r="BA13" s="19"/>
      <c r="BB13" s="19"/>
      <c r="BD13" s="19"/>
      <c r="BE13" s="19"/>
      <c r="BF13" s="19"/>
      <c r="BG13" s="19"/>
      <c r="BH13" s="19"/>
      <c r="BI13" s="19"/>
      <c r="BJ13" s="10"/>
      <c r="BK13" s="10"/>
      <c r="BL13" s="10"/>
    </row>
    <row r="14" spans="1:66" x14ac:dyDescent="0.3">
      <c r="A14" s="19"/>
      <c r="B14" s="3"/>
      <c r="C14" s="19"/>
      <c r="D14" s="19"/>
      <c r="E14" s="19"/>
      <c r="F14" s="10"/>
      <c r="G14" s="20"/>
      <c r="H14" s="19"/>
      <c r="K14" s="19"/>
      <c r="L14" s="19"/>
      <c r="M14" s="19"/>
      <c r="N14" s="34"/>
      <c r="O14" s="19" t="str">
        <f>IFERROR(IF(#REF!&gt;0,((#REF!-$L14)+$L14)/$L14,""),"")</f>
        <v/>
      </c>
      <c r="P14" s="19"/>
      <c r="Q14" s="19"/>
      <c r="R14" s="19"/>
      <c r="S14" s="19"/>
      <c r="T14" s="19"/>
      <c r="U14" s="19"/>
      <c r="V14" s="19"/>
      <c r="W14" s="19"/>
      <c r="X14" s="19"/>
      <c r="Y14" s="19"/>
      <c r="Z14" s="19"/>
      <c r="AA14" s="19"/>
      <c r="AB14" s="19"/>
      <c r="AC14" s="19"/>
      <c r="AD14" s="19"/>
      <c r="AE14" s="19"/>
      <c r="AF14" s="19"/>
      <c r="AG14" s="19"/>
      <c r="AH14" s="19"/>
      <c r="AI14" s="19"/>
      <c r="AJ14" s="19"/>
      <c r="AK14" s="19"/>
      <c r="AL14" s="10"/>
      <c r="AO14" s="19"/>
      <c r="AP14" s="19"/>
      <c r="AQ14" s="19"/>
      <c r="AR14" s="19"/>
      <c r="AS14" s="19"/>
      <c r="AT14" s="19"/>
      <c r="AU14" s="19"/>
      <c r="AV14" s="19"/>
      <c r="AW14" s="3"/>
      <c r="AX14" s="19"/>
      <c r="AY14" s="19"/>
      <c r="AZ14" s="19"/>
      <c r="BA14" s="19"/>
      <c r="BB14" s="19"/>
      <c r="BD14" s="19"/>
      <c r="BE14" s="19"/>
      <c r="BF14" s="19"/>
      <c r="BG14" s="19"/>
      <c r="BH14" s="19"/>
      <c r="BI14" s="19"/>
      <c r="BJ14" s="10"/>
      <c r="BK14" s="10"/>
      <c r="BL14" s="10"/>
    </row>
    <row r="15" spans="1:66" x14ac:dyDescent="0.3">
      <c r="A15" s="19"/>
      <c r="B15" s="3"/>
      <c r="C15" s="19"/>
      <c r="D15" s="19"/>
      <c r="E15" s="19"/>
      <c r="F15" s="10"/>
      <c r="G15" s="20"/>
      <c r="H15" s="19"/>
      <c r="K15" s="19"/>
      <c r="L15" s="19"/>
      <c r="M15" s="19"/>
      <c r="N15" s="34"/>
      <c r="O15" s="19" t="str">
        <f>IFERROR(IF(#REF!&gt;0,((#REF!-$L15)+$L15)/$L15,""),"")</f>
        <v/>
      </c>
      <c r="P15" s="19"/>
      <c r="Q15" s="19"/>
      <c r="R15" s="19"/>
      <c r="S15" s="19"/>
      <c r="T15" s="19"/>
      <c r="U15" s="19"/>
      <c r="V15" s="19"/>
      <c r="W15" s="19"/>
      <c r="X15" s="19"/>
      <c r="Y15" s="19"/>
      <c r="Z15" s="19"/>
      <c r="AA15" s="19"/>
      <c r="AB15" s="19"/>
      <c r="AC15" s="19"/>
      <c r="AD15" s="19"/>
      <c r="AE15" s="19"/>
      <c r="AF15" s="19"/>
      <c r="AG15" s="19"/>
      <c r="AH15" s="19"/>
      <c r="AI15" s="19"/>
      <c r="AJ15" s="19"/>
      <c r="AK15" s="19"/>
      <c r="AL15" s="10"/>
      <c r="AO15" s="19"/>
      <c r="AP15" s="19"/>
      <c r="AQ15" s="19"/>
      <c r="AR15" s="19"/>
      <c r="AS15" s="19"/>
      <c r="AT15" s="19"/>
      <c r="AU15" s="19"/>
      <c r="AV15" s="19"/>
      <c r="AW15" s="3"/>
      <c r="AX15" s="19"/>
      <c r="AY15" s="19"/>
      <c r="AZ15" s="19"/>
      <c r="BA15" s="19"/>
      <c r="BB15" s="19"/>
      <c r="BD15" s="19"/>
      <c r="BE15" s="19"/>
      <c r="BF15" s="19"/>
      <c r="BG15" s="19"/>
      <c r="BH15" s="19"/>
      <c r="BI15" s="19"/>
      <c r="BJ15" s="10"/>
      <c r="BK15" s="10"/>
      <c r="BL15" s="10"/>
    </row>
    <row r="16" spans="1:66" x14ac:dyDescent="0.3">
      <c r="A16" s="19"/>
      <c r="B16" s="3"/>
      <c r="C16" s="19"/>
      <c r="D16" s="19"/>
      <c r="E16" s="19"/>
      <c r="F16" s="10"/>
      <c r="G16" s="20"/>
      <c r="H16" s="19"/>
      <c r="K16" s="19"/>
      <c r="L16" s="19"/>
      <c r="M16" s="19"/>
      <c r="N16" s="34"/>
      <c r="O16" s="19" t="str">
        <f>IFERROR(IF(#REF!&gt;0,((#REF!-$L16)+$L16)/$L16,""),"")</f>
        <v/>
      </c>
      <c r="P16" s="19"/>
      <c r="Q16" s="19"/>
      <c r="R16" s="19"/>
      <c r="S16" s="19"/>
      <c r="T16" s="19"/>
      <c r="U16" s="19"/>
      <c r="V16" s="19"/>
      <c r="W16" s="19"/>
      <c r="X16" s="19"/>
      <c r="Y16" s="19"/>
      <c r="Z16" s="19"/>
      <c r="AA16" s="19"/>
      <c r="AB16" s="19"/>
      <c r="AC16" s="19"/>
      <c r="AD16" s="19"/>
      <c r="AE16" s="19"/>
      <c r="AF16" s="19"/>
      <c r="AG16" s="19"/>
      <c r="AH16" s="19"/>
      <c r="AI16" s="19"/>
      <c r="AJ16" s="19"/>
      <c r="AK16" s="19"/>
      <c r="AL16" s="10"/>
      <c r="AO16" s="19"/>
      <c r="AP16" s="19"/>
      <c r="AQ16" s="19"/>
      <c r="AR16" s="19"/>
      <c r="AS16" s="19"/>
      <c r="AT16" s="19"/>
      <c r="AU16" s="19"/>
      <c r="AV16" s="19"/>
      <c r="AW16" s="3"/>
      <c r="AX16" s="19"/>
      <c r="AY16" s="19"/>
      <c r="AZ16" s="19"/>
      <c r="BA16" s="19"/>
      <c r="BB16" s="19"/>
      <c r="BD16" s="19"/>
      <c r="BE16" s="19"/>
      <c r="BF16" s="19"/>
      <c r="BG16" s="19"/>
      <c r="BH16" s="19"/>
      <c r="BI16" s="19"/>
      <c r="BJ16" s="10"/>
      <c r="BK16" s="10"/>
      <c r="BL16" s="10"/>
    </row>
    <row r="17" spans="1:64" x14ac:dyDescent="0.3">
      <c r="A17" s="19"/>
      <c r="B17" s="3"/>
      <c r="C17" s="19"/>
      <c r="D17" s="19"/>
      <c r="E17" s="19"/>
      <c r="F17" s="10"/>
      <c r="G17" s="20"/>
      <c r="H17" s="19"/>
      <c r="K17" s="19"/>
      <c r="L17" s="19"/>
      <c r="M17" s="19"/>
      <c r="N17" s="34"/>
      <c r="O17" s="19" t="str">
        <f>IFERROR(IF(#REF!&gt;0,((#REF!-$L17)+$L17)/$L17,""),"")</f>
        <v/>
      </c>
      <c r="P17" s="19"/>
      <c r="Q17" s="19"/>
      <c r="R17" s="19"/>
      <c r="S17" s="19"/>
      <c r="T17" s="19"/>
      <c r="U17" s="19"/>
      <c r="V17" s="19"/>
      <c r="W17" s="19"/>
      <c r="X17" s="19"/>
      <c r="Y17" s="19"/>
      <c r="Z17" s="19"/>
      <c r="AA17" s="19"/>
      <c r="AB17" s="19"/>
      <c r="AC17" s="19"/>
      <c r="AD17" s="19"/>
      <c r="AE17" s="19"/>
      <c r="AF17" s="19"/>
      <c r="AG17" s="19"/>
      <c r="AH17" s="19"/>
      <c r="AI17" s="19"/>
      <c r="AJ17" s="19"/>
      <c r="AK17" s="19"/>
      <c r="AL17" s="10"/>
      <c r="AO17" s="19"/>
      <c r="AP17" s="19"/>
      <c r="AQ17" s="19"/>
      <c r="AR17" s="19"/>
      <c r="AS17" s="19"/>
      <c r="AT17" s="19"/>
      <c r="AU17" s="19"/>
      <c r="AV17" s="19"/>
      <c r="AW17" s="3"/>
      <c r="AX17" s="19"/>
      <c r="AY17" s="19"/>
      <c r="AZ17" s="19"/>
      <c r="BA17" s="19"/>
      <c r="BB17" s="19"/>
      <c r="BD17" s="19"/>
      <c r="BE17" s="19"/>
      <c r="BF17" s="19"/>
      <c r="BG17" s="19"/>
      <c r="BH17" s="19"/>
      <c r="BI17" s="19"/>
      <c r="BJ17" s="10"/>
      <c r="BK17" s="10"/>
      <c r="BL17" s="10"/>
    </row>
    <row r="18" spans="1:64" x14ac:dyDescent="0.3">
      <c r="A18" s="19"/>
      <c r="B18" s="3"/>
      <c r="C18" s="19"/>
      <c r="D18" s="19"/>
      <c r="E18" s="19"/>
      <c r="F18" s="10"/>
      <c r="G18" s="20"/>
      <c r="H18" s="19"/>
      <c r="K18" s="19"/>
      <c r="L18" s="19"/>
      <c r="M18" s="19"/>
      <c r="N18" s="34"/>
      <c r="O18" s="19" t="str">
        <f>IFERROR(IF(#REF!&gt;0,((#REF!-$L18)+$L18)/$L18,""),"")</f>
        <v/>
      </c>
      <c r="P18" s="19"/>
      <c r="Q18" s="19"/>
      <c r="R18" s="19"/>
      <c r="S18" s="19"/>
      <c r="T18" s="19"/>
      <c r="U18" s="19"/>
      <c r="V18" s="19"/>
      <c r="W18" s="19"/>
      <c r="X18" s="19"/>
      <c r="Y18" s="19"/>
      <c r="Z18" s="19"/>
      <c r="AA18" s="19"/>
      <c r="AB18" s="19"/>
      <c r="AC18" s="19"/>
      <c r="AD18" s="19"/>
      <c r="AE18" s="19"/>
      <c r="AF18" s="19"/>
      <c r="AG18" s="19"/>
      <c r="AH18" s="19"/>
      <c r="AI18" s="19"/>
      <c r="AJ18" s="19"/>
      <c r="AK18" s="19"/>
      <c r="AL18" s="10"/>
      <c r="AO18" s="19"/>
      <c r="AP18" s="19"/>
      <c r="AQ18" s="19"/>
      <c r="AR18" s="19"/>
      <c r="AS18" s="19"/>
      <c r="AT18" s="19"/>
      <c r="AU18" s="19"/>
      <c r="AV18" s="19"/>
      <c r="AW18" s="3"/>
      <c r="AX18" s="19"/>
      <c r="AY18" s="19"/>
      <c r="AZ18" s="19"/>
      <c r="BA18" s="19"/>
      <c r="BB18" s="19"/>
      <c r="BD18" s="19"/>
      <c r="BE18" s="19"/>
      <c r="BF18" s="19"/>
      <c r="BG18" s="19"/>
      <c r="BH18" s="19"/>
      <c r="BI18" s="19"/>
      <c r="BJ18" s="10"/>
      <c r="BK18" s="10"/>
      <c r="BL18" s="10"/>
    </row>
    <row r="19" spans="1:64" x14ac:dyDescent="0.3">
      <c r="A19" s="19"/>
      <c r="B19" s="3"/>
      <c r="C19" s="19"/>
      <c r="D19" s="19"/>
      <c r="E19" s="19"/>
      <c r="F19" s="10"/>
      <c r="G19" s="20"/>
      <c r="H19" s="19"/>
      <c r="K19" s="19"/>
      <c r="L19" s="19"/>
      <c r="M19" s="19"/>
      <c r="N19" s="34"/>
      <c r="O19" s="19" t="str">
        <f>IFERROR(IF(#REF!&gt;0,((#REF!-$L19)+$L19)/$L19,""),"")</f>
        <v/>
      </c>
      <c r="P19" s="19"/>
      <c r="Q19" s="19"/>
      <c r="R19" s="19"/>
      <c r="S19" s="19"/>
      <c r="T19" s="19"/>
      <c r="U19" s="19"/>
      <c r="V19" s="19"/>
      <c r="W19" s="19"/>
      <c r="X19" s="19"/>
      <c r="Y19" s="19"/>
      <c r="Z19" s="19"/>
      <c r="AA19" s="19"/>
      <c r="AB19" s="19"/>
      <c r="AC19" s="19"/>
      <c r="AD19" s="19"/>
      <c r="AE19" s="19"/>
      <c r="AF19" s="19"/>
      <c r="AG19" s="19"/>
      <c r="AH19" s="19"/>
      <c r="AI19" s="19"/>
      <c r="AJ19" s="19"/>
      <c r="AK19" s="19"/>
      <c r="AL19" s="10"/>
      <c r="AO19" s="19"/>
      <c r="AP19" s="19"/>
      <c r="AQ19" s="19"/>
      <c r="AR19" s="19"/>
      <c r="AS19" s="19"/>
      <c r="AT19" s="19"/>
      <c r="AU19" s="19"/>
      <c r="AV19" s="19"/>
      <c r="AW19" s="3"/>
      <c r="AX19" s="19"/>
      <c r="AY19" s="19"/>
      <c r="AZ19" s="19"/>
      <c r="BA19" s="19"/>
      <c r="BB19" s="19"/>
      <c r="BD19" s="19"/>
      <c r="BE19" s="19"/>
      <c r="BF19" s="19"/>
      <c r="BG19" s="19"/>
      <c r="BH19" s="19"/>
      <c r="BI19" s="19"/>
      <c r="BJ19" s="10"/>
      <c r="BK19" s="10"/>
      <c r="BL19" s="10"/>
    </row>
    <row r="20" spans="1:64" x14ac:dyDescent="0.3">
      <c r="A20" s="19"/>
      <c r="B20" s="3"/>
      <c r="C20" s="19"/>
      <c r="D20" s="19"/>
      <c r="E20" s="19"/>
      <c r="F20" s="10"/>
      <c r="G20" s="20"/>
      <c r="H20" s="19"/>
      <c r="K20" s="19"/>
      <c r="L20" s="19"/>
      <c r="M20" s="19"/>
      <c r="N20" s="34"/>
      <c r="O20" s="19" t="str">
        <f>IFERROR(IF(#REF!&gt;0,((#REF!-$L20)+$L20)/$L20,""),"")</f>
        <v/>
      </c>
      <c r="P20" s="19"/>
      <c r="Q20" s="19"/>
      <c r="R20" s="19"/>
      <c r="S20" s="19"/>
      <c r="T20" s="19"/>
      <c r="U20" s="19"/>
      <c r="V20" s="19"/>
      <c r="W20" s="19"/>
      <c r="X20" s="19"/>
      <c r="Y20" s="19"/>
      <c r="Z20" s="19"/>
      <c r="AA20" s="19"/>
      <c r="AB20" s="19"/>
      <c r="AC20" s="19"/>
      <c r="AD20" s="19"/>
      <c r="AE20" s="19"/>
      <c r="AF20" s="19"/>
      <c r="AG20" s="19"/>
      <c r="AH20" s="19"/>
      <c r="AI20" s="19"/>
      <c r="AJ20" s="19"/>
      <c r="AK20" s="19"/>
      <c r="AL20" s="10"/>
      <c r="AO20" s="19"/>
      <c r="AP20" s="19"/>
      <c r="AQ20" s="19"/>
      <c r="AR20" s="19"/>
      <c r="AS20" s="19"/>
      <c r="AT20" s="19"/>
      <c r="AU20" s="19"/>
      <c r="AV20" s="19"/>
      <c r="AW20" s="3"/>
      <c r="AX20" s="19"/>
      <c r="AY20" s="19"/>
      <c r="AZ20" s="19"/>
      <c r="BA20" s="19"/>
      <c r="BB20" s="19"/>
      <c r="BD20" s="19"/>
      <c r="BE20" s="19"/>
      <c r="BF20" s="19"/>
      <c r="BG20" s="19"/>
      <c r="BH20" s="19"/>
      <c r="BI20" s="19"/>
      <c r="BJ20" s="10"/>
      <c r="BK20" s="10"/>
      <c r="BL20" s="10"/>
    </row>
    <row r="21" spans="1:64" x14ac:dyDescent="0.3">
      <c r="A21" s="19"/>
      <c r="B21" s="3"/>
      <c r="C21" s="19"/>
      <c r="D21" s="19"/>
      <c r="E21" s="19"/>
      <c r="F21" s="10"/>
      <c r="G21" s="20"/>
      <c r="H21" s="19"/>
      <c r="K21" s="19"/>
      <c r="L21" s="19"/>
      <c r="M21" s="19"/>
      <c r="N21" s="34"/>
      <c r="O21" s="19" t="str">
        <f>IFERROR(IF(#REF!&gt;0,((#REF!-$L21)+$L21)/$L21,""),"")</f>
        <v/>
      </c>
      <c r="P21" s="19"/>
      <c r="Q21" s="19"/>
      <c r="R21" s="19"/>
      <c r="S21" s="19"/>
      <c r="T21" s="19"/>
      <c r="U21" s="19"/>
      <c r="V21" s="19"/>
      <c r="W21" s="19"/>
      <c r="X21" s="19"/>
      <c r="Y21" s="19"/>
      <c r="Z21" s="19"/>
      <c r="AA21" s="19"/>
      <c r="AB21" s="19"/>
      <c r="AC21" s="19"/>
      <c r="AD21" s="19"/>
      <c r="AE21" s="19"/>
      <c r="AF21" s="19"/>
      <c r="AG21" s="19"/>
      <c r="AH21" s="19"/>
      <c r="AI21" s="19"/>
      <c r="AJ21" s="19"/>
      <c r="AK21" s="19"/>
      <c r="AL21" s="10"/>
      <c r="AO21" s="19"/>
      <c r="AP21" s="19"/>
      <c r="AQ21" s="19"/>
      <c r="AR21" s="19"/>
      <c r="AS21" s="19"/>
      <c r="AT21" s="19"/>
      <c r="AU21" s="19"/>
      <c r="AV21" s="19"/>
      <c r="AW21" s="3"/>
      <c r="AX21" s="19"/>
      <c r="AY21" s="19"/>
      <c r="AZ21" s="19"/>
      <c r="BA21" s="19"/>
      <c r="BB21" s="19"/>
      <c r="BD21" s="19"/>
      <c r="BE21" s="19"/>
      <c r="BF21" s="19"/>
      <c r="BG21" s="19"/>
      <c r="BH21" s="19"/>
      <c r="BI21" s="19"/>
      <c r="BJ21" s="10"/>
      <c r="BK21" s="10"/>
      <c r="BL21" s="10"/>
    </row>
    <row r="22" spans="1:64" x14ac:dyDescent="0.3">
      <c r="A22" s="19"/>
      <c r="B22" s="3"/>
      <c r="C22" s="19"/>
      <c r="D22" s="19"/>
      <c r="E22" s="19"/>
      <c r="F22" s="10"/>
      <c r="G22" s="20"/>
      <c r="H22" s="19"/>
      <c r="K22" s="19"/>
      <c r="L22" s="19"/>
      <c r="M22" s="19"/>
      <c r="N22" s="34"/>
      <c r="O22" s="19" t="str">
        <f>IFERROR(IF(#REF!&gt;0,((#REF!-$L22)+$L22)/$L22,""),"")</f>
        <v/>
      </c>
      <c r="P22" s="19"/>
      <c r="Q22" s="19"/>
      <c r="R22" s="19"/>
      <c r="S22" s="19"/>
      <c r="T22" s="19"/>
      <c r="U22" s="19"/>
      <c r="V22" s="19"/>
      <c r="W22" s="19"/>
      <c r="X22" s="19"/>
      <c r="Y22" s="19"/>
      <c r="Z22" s="19"/>
      <c r="AA22" s="19"/>
      <c r="AB22" s="19"/>
      <c r="AC22" s="19"/>
      <c r="AD22" s="19"/>
      <c r="AE22" s="19"/>
      <c r="AF22" s="19"/>
      <c r="AG22" s="19"/>
      <c r="AH22" s="19"/>
      <c r="AI22" s="19"/>
      <c r="AJ22" s="19"/>
      <c r="AK22" s="19"/>
      <c r="AL22" s="10"/>
      <c r="AO22" s="19"/>
      <c r="AP22" s="19"/>
      <c r="AQ22" s="19"/>
      <c r="AR22" s="19"/>
      <c r="AS22" s="19"/>
      <c r="AT22" s="19"/>
      <c r="AU22" s="19"/>
      <c r="AV22" s="19"/>
      <c r="AW22" s="3"/>
      <c r="AX22" s="19"/>
      <c r="AY22" s="19"/>
      <c r="AZ22" s="19"/>
      <c r="BA22" s="19"/>
      <c r="BB22" s="19"/>
      <c r="BD22" s="19"/>
      <c r="BE22" s="19"/>
      <c r="BF22" s="19"/>
      <c r="BG22" s="19"/>
      <c r="BH22" s="19"/>
      <c r="BI22" s="19"/>
      <c r="BJ22" s="10"/>
      <c r="BK22" s="10"/>
      <c r="BL22" s="10"/>
    </row>
    <row r="23" spans="1:64" x14ac:dyDescent="0.3">
      <c r="A23" s="19"/>
      <c r="B23" s="3"/>
      <c r="C23" s="19"/>
      <c r="D23" s="19"/>
      <c r="E23" s="19"/>
      <c r="F23" s="10"/>
      <c r="G23" s="20"/>
      <c r="H23" s="19"/>
      <c r="K23" s="19"/>
      <c r="L23" s="19"/>
      <c r="M23" s="19"/>
      <c r="N23" s="34"/>
      <c r="O23" s="19" t="str">
        <f>IFERROR(IF(#REF!&gt;0,((#REF!-$L23)+$L23)/$L23,""),"")</f>
        <v/>
      </c>
      <c r="P23" s="19"/>
      <c r="Q23" s="19"/>
      <c r="R23" s="19"/>
      <c r="S23" s="19"/>
      <c r="T23" s="19"/>
      <c r="U23" s="19"/>
      <c r="V23" s="19"/>
      <c r="W23" s="19"/>
      <c r="X23" s="19"/>
      <c r="Y23" s="19"/>
      <c r="Z23" s="19"/>
      <c r="AA23" s="19"/>
      <c r="AB23" s="19"/>
      <c r="AC23" s="19"/>
      <c r="AD23" s="19"/>
      <c r="AE23" s="19"/>
      <c r="AF23" s="19"/>
      <c r="AG23" s="19"/>
      <c r="AH23" s="19"/>
      <c r="AI23" s="19"/>
      <c r="AJ23" s="19"/>
      <c r="AK23" s="19"/>
      <c r="AL23" s="10"/>
      <c r="AO23" s="19"/>
      <c r="AP23" s="19"/>
      <c r="AQ23" s="19"/>
      <c r="AR23" s="19"/>
      <c r="AS23" s="19"/>
      <c r="AT23" s="19"/>
      <c r="AU23" s="19"/>
      <c r="AV23" s="19"/>
      <c r="AW23" s="3"/>
      <c r="AX23" s="19"/>
      <c r="AY23" s="19"/>
      <c r="AZ23" s="19"/>
      <c r="BA23" s="19"/>
      <c r="BB23" s="19"/>
      <c r="BD23" s="19"/>
      <c r="BE23" s="19"/>
      <c r="BF23" s="19"/>
      <c r="BG23" s="19"/>
      <c r="BH23" s="19"/>
      <c r="BI23" s="19"/>
      <c r="BJ23" s="10"/>
      <c r="BK23" s="10"/>
      <c r="BL23" s="10"/>
    </row>
    <row r="24" spans="1:64" x14ac:dyDescent="0.3">
      <c r="A24" s="19"/>
      <c r="B24" s="3"/>
      <c r="C24" s="19"/>
      <c r="D24" s="19"/>
      <c r="E24" s="19"/>
      <c r="F24" s="10"/>
      <c r="G24" s="20"/>
      <c r="H24" s="19"/>
      <c r="K24" s="19"/>
      <c r="L24" s="19"/>
      <c r="M24" s="19"/>
      <c r="N24" s="34"/>
      <c r="O24" s="19" t="str">
        <f>IFERROR(IF(#REF!&gt;0,((#REF!-$L24)+$L24)/$L24,""),"")</f>
        <v/>
      </c>
      <c r="P24" s="19"/>
      <c r="Q24" s="19"/>
      <c r="R24" s="19"/>
      <c r="S24" s="19"/>
      <c r="T24" s="19"/>
      <c r="U24" s="19"/>
      <c r="V24" s="19"/>
      <c r="W24" s="19"/>
      <c r="X24" s="19"/>
      <c r="Y24" s="19"/>
      <c r="Z24" s="19"/>
      <c r="AA24" s="19"/>
      <c r="AB24" s="19"/>
      <c r="AC24" s="19"/>
      <c r="AD24" s="19"/>
      <c r="AE24" s="19"/>
      <c r="AF24" s="19"/>
      <c r="AG24" s="19"/>
      <c r="AH24" s="19"/>
      <c r="AI24" s="19"/>
      <c r="AJ24" s="19"/>
      <c r="AK24" s="19"/>
      <c r="AL24" s="10"/>
      <c r="AO24" s="19"/>
      <c r="AP24" s="19"/>
      <c r="AQ24" s="19"/>
      <c r="AR24" s="19"/>
      <c r="AS24" s="19"/>
      <c r="AT24" s="19"/>
      <c r="AU24" s="19"/>
      <c r="AV24" s="19"/>
      <c r="AW24" s="3"/>
      <c r="AX24" s="19"/>
      <c r="AY24" s="19"/>
      <c r="AZ24" s="19"/>
      <c r="BA24" s="19"/>
      <c r="BB24" s="19"/>
      <c r="BD24" s="19"/>
      <c r="BE24" s="19"/>
      <c r="BF24" s="19"/>
      <c r="BG24" s="19"/>
      <c r="BH24" s="19"/>
      <c r="BI24" s="19"/>
      <c r="BJ24" s="10"/>
      <c r="BK24" s="10"/>
      <c r="BL24" s="10"/>
    </row>
    <row r="25" spans="1:64" x14ac:dyDescent="0.3">
      <c r="A25" s="19"/>
      <c r="B25" s="3"/>
      <c r="C25" s="19"/>
      <c r="D25" s="19"/>
      <c r="E25" s="19"/>
      <c r="F25" s="10"/>
      <c r="G25" s="20"/>
      <c r="H25" s="19"/>
      <c r="K25" s="19"/>
      <c r="L25" s="19"/>
      <c r="M25" s="19"/>
      <c r="N25" s="34"/>
      <c r="O25" s="19" t="str">
        <f>IFERROR(IF(#REF!&gt;0,((#REF!-$L25)+$L25)/$L25,""),"")</f>
        <v/>
      </c>
      <c r="P25" s="19"/>
      <c r="Q25" s="19"/>
      <c r="R25" s="19"/>
      <c r="S25" s="19"/>
      <c r="T25" s="19"/>
      <c r="U25" s="19"/>
      <c r="V25" s="19"/>
      <c r="W25" s="19"/>
      <c r="X25" s="19"/>
      <c r="Y25" s="19"/>
      <c r="Z25" s="19"/>
      <c r="AA25" s="19"/>
      <c r="AB25" s="19"/>
      <c r="AC25" s="19"/>
      <c r="AD25" s="19"/>
      <c r="AE25" s="19"/>
      <c r="AF25" s="19"/>
      <c r="AG25" s="19"/>
      <c r="AH25" s="19"/>
      <c r="AI25" s="19"/>
      <c r="AJ25" s="19"/>
      <c r="AK25" s="19"/>
      <c r="AL25" s="10"/>
      <c r="AO25" s="19"/>
      <c r="AP25" s="19"/>
      <c r="AQ25" s="19"/>
      <c r="AR25" s="19"/>
      <c r="AS25" s="19"/>
      <c r="AT25" s="19"/>
      <c r="AU25" s="19"/>
      <c r="AV25" s="19"/>
      <c r="AW25" s="3"/>
      <c r="AX25" s="19"/>
      <c r="AY25" s="19"/>
      <c r="AZ25" s="19"/>
      <c r="BA25" s="19"/>
      <c r="BB25" s="19"/>
      <c r="BD25" s="19"/>
      <c r="BE25" s="19"/>
      <c r="BF25" s="19"/>
      <c r="BG25" s="19"/>
      <c r="BH25" s="19"/>
      <c r="BI25" s="19"/>
      <c r="BJ25" s="10"/>
      <c r="BK25" s="10"/>
      <c r="BL25" s="10"/>
    </row>
    <row r="26" spans="1:64" x14ac:dyDescent="0.3">
      <c r="A26" s="19"/>
      <c r="B26" s="3"/>
      <c r="C26" s="19"/>
      <c r="D26" s="19"/>
      <c r="E26" s="19"/>
      <c r="F26" s="10"/>
      <c r="G26" s="20"/>
      <c r="H26" s="19"/>
      <c r="K26" s="19"/>
      <c r="L26" s="19"/>
      <c r="M26" s="19"/>
      <c r="N26" s="34"/>
      <c r="O26" s="19" t="str">
        <f>IFERROR(IF(#REF!&gt;0,((#REF!-$L26)+$L26)/$L26,""),"")</f>
        <v/>
      </c>
      <c r="P26" s="19"/>
      <c r="Q26" s="19"/>
      <c r="R26" s="19"/>
      <c r="S26" s="19"/>
      <c r="T26" s="19"/>
      <c r="U26" s="19"/>
      <c r="V26" s="19"/>
      <c r="W26" s="19"/>
      <c r="X26" s="19"/>
      <c r="Y26" s="19"/>
      <c r="Z26" s="19"/>
      <c r="AA26" s="19"/>
      <c r="AB26" s="19"/>
      <c r="AC26" s="19"/>
      <c r="AD26" s="19"/>
      <c r="AE26" s="19"/>
      <c r="AF26" s="19"/>
      <c r="AG26" s="19"/>
      <c r="AH26" s="19"/>
      <c r="AI26" s="19"/>
      <c r="AJ26" s="19"/>
      <c r="AK26" s="19"/>
      <c r="AL26" s="10"/>
      <c r="AO26" s="19"/>
      <c r="AP26" s="19"/>
      <c r="AQ26" s="19"/>
      <c r="AR26" s="19"/>
      <c r="AS26" s="19"/>
      <c r="AT26" s="19"/>
      <c r="AU26" s="19"/>
      <c r="AV26" s="19"/>
      <c r="AW26" s="3"/>
      <c r="AX26" s="19"/>
      <c r="AY26" s="19"/>
      <c r="AZ26" s="19"/>
      <c r="BA26" s="19"/>
      <c r="BB26" s="19"/>
      <c r="BD26" s="19"/>
      <c r="BE26" s="19"/>
      <c r="BF26" s="19"/>
      <c r="BG26" s="19"/>
      <c r="BH26" s="19"/>
      <c r="BI26" s="19"/>
      <c r="BJ26" s="10"/>
      <c r="BK26" s="10"/>
      <c r="BL26" s="10"/>
    </row>
    <row r="27" spans="1:64" x14ac:dyDescent="0.3">
      <c r="A27" s="19"/>
      <c r="B27" s="3"/>
      <c r="C27" s="19"/>
      <c r="D27" s="19"/>
      <c r="E27" s="19"/>
      <c r="F27" s="10"/>
      <c r="G27" s="20"/>
      <c r="H27" s="19"/>
      <c r="K27" s="19"/>
      <c r="L27" s="19"/>
      <c r="M27" s="19"/>
      <c r="N27" s="34"/>
      <c r="O27" s="19" t="str">
        <f>IFERROR(IF(#REF!&gt;0,((#REF!-$L27)+$L27)/$L27,""),"")</f>
        <v/>
      </c>
      <c r="P27" s="19"/>
      <c r="Q27" s="19"/>
      <c r="R27" s="19"/>
      <c r="S27" s="19"/>
      <c r="T27" s="19"/>
      <c r="U27" s="19"/>
      <c r="V27" s="19"/>
      <c r="W27" s="19"/>
      <c r="X27" s="19"/>
      <c r="Y27" s="19"/>
      <c r="Z27" s="19"/>
      <c r="AA27" s="19"/>
      <c r="AB27" s="19"/>
      <c r="AC27" s="19"/>
      <c r="AD27" s="19"/>
      <c r="AE27" s="19"/>
      <c r="AF27" s="19"/>
      <c r="AG27" s="19"/>
      <c r="AH27" s="19"/>
      <c r="AI27" s="19"/>
      <c r="AJ27" s="19"/>
      <c r="AK27" s="19"/>
      <c r="AL27" s="10"/>
      <c r="AO27" s="19"/>
      <c r="AP27" s="19"/>
      <c r="AQ27" s="19"/>
      <c r="AR27" s="19"/>
      <c r="AS27" s="19"/>
      <c r="AT27" s="19"/>
      <c r="AU27" s="19"/>
      <c r="AV27" s="19"/>
      <c r="AW27" s="3"/>
      <c r="AX27" s="19"/>
      <c r="AY27" s="19"/>
      <c r="AZ27" s="19"/>
      <c r="BA27" s="19"/>
      <c r="BB27" s="19"/>
      <c r="BD27" s="19"/>
      <c r="BE27" s="19"/>
      <c r="BF27" s="19"/>
      <c r="BG27" s="19"/>
      <c r="BH27" s="19"/>
      <c r="BI27" s="19"/>
      <c r="BJ27" s="10"/>
      <c r="BK27" s="10"/>
      <c r="BL27" s="10"/>
    </row>
    <row r="28" spans="1:64" x14ac:dyDescent="0.3">
      <c r="A28" s="19"/>
      <c r="B28" s="3"/>
      <c r="C28" s="19"/>
      <c r="D28" s="19"/>
      <c r="E28" s="19"/>
      <c r="F28" s="10"/>
      <c r="G28" s="20"/>
      <c r="H28" s="19"/>
      <c r="K28" s="19"/>
      <c r="L28" s="19"/>
      <c r="M28" s="19"/>
      <c r="N28" s="34"/>
      <c r="O28" s="19" t="str">
        <f>IFERROR(IF(#REF!&gt;0,((#REF!-$L28)+$L28)/$L28,""),"")</f>
        <v/>
      </c>
      <c r="P28" s="19"/>
      <c r="Q28" s="19"/>
      <c r="R28" s="19"/>
      <c r="S28" s="19"/>
      <c r="T28" s="19"/>
      <c r="U28" s="19"/>
      <c r="V28" s="19"/>
      <c r="W28" s="19"/>
      <c r="X28" s="19"/>
      <c r="Y28" s="19"/>
      <c r="Z28" s="19"/>
      <c r="AA28" s="19"/>
      <c r="AB28" s="19"/>
      <c r="AC28" s="19"/>
      <c r="AD28" s="19"/>
      <c r="AE28" s="19"/>
      <c r="AF28" s="19"/>
      <c r="AG28" s="19"/>
      <c r="AH28" s="19"/>
      <c r="AI28" s="19"/>
      <c r="AJ28" s="19"/>
      <c r="AK28" s="19"/>
      <c r="AL28" s="10"/>
      <c r="AO28" s="19"/>
      <c r="AP28" s="19"/>
      <c r="AQ28" s="19"/>
      <c r="AR28" s="19"/>
      <c r="AS28" s="19"/>
      <c r="AT28" s="19"/>
      <c r="AU28" s="19"/>
      <c r="AV28" s="19"/>
      <c r="AW28" s="3"/>
      <c r="AX28" s="19"/>
      <c r="AY28" s="19"/>
      <c r="AZ28" s="19"/>
      <c r="BA28" s="19"/>
      <c r="BB28" s="19"/>
      <c r="BD28" s="19"/>
      <c r="BE28" s="19"/>
      <c r="BF28" s="19"/>
      <c r="BG28" s="19"/>
      <c r="BH28" s="19"/>
      <c r="BI28" s="19"/>
      <c r="BJ28" s="10"/>
      <c r="BK28" s="10"/>
      <c r="BL28" s="10"/>
    </row>
    <row r="29" spans="1:64" x14ac:dyDescent="0.3">
      <c r="A29" s="19"/>
      <c r="B29" s="3"/>
      <c r="C29" s="19"/>
      <c r="D29" s="19"/>
      <c r="E29" s="19"/>
      <c r="F29" s="10"/>
      <c r="G29" s="20"/>
      <c r="H29" s="19"/>
      <c r="K29" s="19"/>
      <c r="L29" s="19"/>
      <c r="M29" s="19"/>
      <c r="N29" s="34"/>
      <c r="O29" s="19" t="str">
        <f>IFERROR(IF(#REF!&gt;0,((#REF!-$L29)+$L29)/$L29,""),"")</f>
        <v/>
      </c>
      <c r="P29" s="19"/>
      <c r="Q29" s="19"/>
      <c r="R29" s="19"/>
      <c r="S29" s="19"/>
      <c r="T29" s="19"/>
      <c r="U29" s="19"/>
      <c r="V29" s="19"/>
      <c r="W29" s="19"/>
      <c r="X29" s="19"/>
      <c r="Y29" s="19"/>
      <c r="Z29" s="19"/>
      <c r="AA29" s="19"/>
      <c r="AB29" s="19"/>
      <c r="AC29" s="19"/>
      <c r="AD29" s="19"/>
      <c r="AE29" s="19"/>
      <c r="AF29" s="19"/>
      <c r="AG29" s="19"/>
      <c r="AH29" s="19"/>
      <c r="AI29" s="19"/>
      <c r="AJ29" s="19"/>
      <c r="AK29" s="19"/>
      <c r="AL29" s="10"/>
      <c r="AO29" s="19"/>
      <c r="AP29" s="19"/>
      <c r="AQ29" s="19"/>
      <c r="AR29" s="19"/>
      <c r="AS29" s="19"/>
      <c r="AT29" s="19"/>
      <c r="AU29" s="19"/>
      <c r="AV29" s="19"/>
      <c r="AW29" s="3"/>
      <c r="AX29" s="19"/>
      <c r="AY29" s="19"/>
      <c r="AZ29" s="19"/>
      <c r="BA29" s="19"/>
      <c r="BB29" s="19"/>
      <c r="BD29" s="19"/>
      <c r="BE29" s="19"/>
      <c r="BF29" s="19"/>
      <c r="BG29" s="19"/>
      <c r="BH29" s="19"/>
      <c r="BI29" s="19"/>
      <c r="BJ29" s="10"/>
      <c r="BK29" s="10"/>
      <c r="BL29" s="10"/>
    </row>
    <row r="30" spans="1:64" x14ac:dyDescent="0.3">
      <c r="A30" s="19"/>
      <c r="B30" s="3"/>
      <c r="C30" s="19"/>
      <c r="D30" s="19"/>
      <c r="E30" s="19"/>
      <c r="F30" s="10"/>
      <c r="G30" s="20"/>
      <c r="H30" s="19"/>
      <c r="K30" s="19"/>
      <c r="L30" s="19"/>
      <c r="M30" s="19"/>
      <c r="N30" s="34"/>
      <c r="O30" s="19" t="str">
        <f>IFERROR(IF(#REF!&gt;0,((#REF!-$L30)+$L30)/$L30,""),"")</f>
        <v/>
      </c>
      <c r="P30" s="19"/>
      <c r="Q30" s="19"/>
      <c r="R30" s="19"/>
      <c r="S30" s="19"/>
      <c r="T30" s="19"/>
      <c r="U30" s="19"/>
      <c r="V30" s="19"/>
      <c r="W30" s="19"/>
      <c r="X30" s="19"/>
      <c r="Y30" s="19"/>
      <c r="Z30" s="19"/>
      <c r="AA30" s="19"/>
      <c r="AB30" s="19"/>
      <c r="AC30" s="19"/>
      <c r="AD30" s="19"/>
      <c r="AE30" s="19"/>
      <c r="AF30" s="19"/>
      <c r="AG30" s="19"/>
      <c r="AH30" s="19"/>
      <c r="AI30" s="19"/>
      <c r="AJ30" s="19"/>
      <c r="AK30" s="19"/>
      <c r="AL30" s="10"/>
      <c r="AO30" s="19"/>
      <c r="AP30" s="19"/>
      <c r="AQ30" s="19"/>
      <c r="AR30" s="19"/>
      <c r="AS30" s="19"/>
      <c r="AT30" s="19"/>
      <c r="AU30" s="19"/>
      <c r="AV30" s="19"/>
      <c r="AW30" s="3"/>
      <c r="AX30" s="19"/>
      <c r="AY30" s="19"/>
      <c r="AZ30" s="19"/>
      <c r="BA30" s="19"/>
      <c r="BB30" s="19"/>
      <c r="BD30" s="19"/>
      <c r="BE30" s="19"/>
      <c r="BF30" s="19"/>
      <c r="BG30" s="19"/>
      <c r="BH30" s="19"/>
      <c r="BI30" s="19"/>
      <c r="BJ30" s="10"/>
      <c r="BK30" s="10"/>
      <c r="BL30" s="10"/>
    </row>
    <row r="31" spans="1:64" x14ac:dyDescent="0.3">
      <c r="A31" s="19"/>
      <c r="B31" s="3"/>
      <c r="C31" s="19"/>
      <c r="D31" s="19"/>
      <c r="E31" s="19"/>
      <c r="F31" s="10"/>
      <c r="G31" s="20"/>
      <c r="H31" s="19"/>
      <c r="K31" s="19"/>
      <c r="L31" s="19"/>
      <c r="M31" s="19"/>
      <c r="N31" s="34"/>
      <c r="O31" s="19" t="str">
        <f>IFERROR(IF(#REF!&gt;0,((#REF!-$L31)+$L31)/$L31,""),"")</f>
        <v/>
      </c>
      <c r="P31" s="19"/>
      <c r="Q31" s="19"/>
      <c r="R31" s="19"/>
      <c r="S31" s="19"/>
      <c r="T31" s="19"/>
      <c r="U31" s="19"/>
      <c r="V31" s="19"/>
      <c r="W31" s="19"/>
      <c r="X31" s="19"/>
      <c r="Y31" s="19"/>
      <c r="Z31" s="19"/>
      <c r="AA31" s="19"/>
      <c r="AB31" s="19"/>
      <c r="AC31" s="19"/>
      <c r="AD31" s="19"/>
      <c r="AE31" s="19"/>
      <c r="AF31" s="19"/>
      <c r="AG31" s="19"/>
      <c r="AH31" s="19"/>
      <c r="AI31" s="19"/>
      <c r="AJ31" s="19"/>
      <c r="AK31" s="19"/>
      <c r="AL31" s="10"/>
      <c r="AO31" s="19"/>
      <c r="AP31" s="19"/>
      <c r="AQ31" s="19"/>
      <c r="AR31" s="19"/>
      <c r="AS31" s="19"/>
      <c r="AT31" s="19"/>
      <c r="AU31" s="19"/>
      <c r="AV31" s="19"/>
      <c r="AW31" s="3"/>
      <c r="AX31" s="19"/>
      <c r="AY31" s="19"/>
      <c r="AZ31" s="19"/>
      <c r="BA31" s="19"/>
      <c r="BB31" s="19"/>
      <c r="BD31" s="19"/>
      <c r="BE31" s="19"/>
      <c r="BF31" s="19"/>
      <c r="BG31" s="19"/>
      <c r="BH31" s="19"/>
      <c r="BI31" s="19"/>
      <c r="BJ31" s="10"/>
      <c r="BK31" s="10"/>
      <c r="BL31" s="10"/>
    </row>
    <row r="32" spans="1:64" x14ac:dyDescent="0.3">
      <c r="A32" s="19"/>
      <c r="B32" s="3"/>
      <c r="C32" s="19"/>
      <c r="D32" s="19"/>
      <c r="E32" s="19"/>
      <c r="F32" s="10"/>
      <c r="G32" s="20"/>
      <c r="H32" s="19"/>
      <c r="K32" s="19"/>
      <c r="L32" s="19"/>
      <c r="M32" s="19"/>
      <c r="N32" s="34"/>
      <c r="O32" s="19" t="str">
        <f>IFERROR(IF(#REF!&gt;0,((#REF!-$L32)+$L32)/$L32,""),"")</f>
        <v/>
      </c>
      <c r="P32" s="19"/>
      <c r="Q32" s="19"/>
      <c r="R32" s="19"/>
      <c r="S32" s="19"/>
      <c r="T32" s="19"/>
      <c r="U32" s="19"/>
      <c r="V32" s="19"/>
      <c r="W32" s="19"/>
      <c r="X32" s="19"/>
      <c r="Y32" s="19"/>
      <c r="Z32" s="19"/>
      <c r="AA32" s="19"/>
      <c r="AB32" s="19"/>
      <c r="AC32" s="19"/>
      <c r="AD32" s="19"/>
      <c r="AE32" s="19"/>
      <c r="AF32" s="19"/>
      <c r="AG32" s="19"/>
      <c r="AH32" s="19"/>
      <c r="AI32" s="19"/>
      <c r="AJ32" s="19"/>
      <c r="AK32" s="19"/>
      <c r="AL32" s="10"/>
      <c r="AO32" s="19"/>
      <c r="AP32" s="19"/>
      <c r="AQ32" s="19"/>
      <c r="AR32" s="19"/>
      <c r="AS32" s="19"/>
      <c r="AT32" s="19"/>
      <c r="AU32" s="19"/>
      <c r="AV32" s="19"/>
      <c r="AW32" s="3"/>
      <c r="AX32" s="19"/>
      <c r="AY32" s="19"/>
      <c r="AZ32" s="19"/>
      <c r="BA32" s="19"/>
      <c r="BB32" s="19"/>
      <c r="BD32" s="19"/>
      <c r="BE32" s="19"/>
      <c r="BF32" s="19"/>
      <c r="BG32" s="19"/>
      <c r="BH32" s="19"/>
      <c r="BI32" s="19"/>
      <c r="BJ32" s="10"/>
      <c r="BK32" s="10"/>
      <c r="BL32" s="10"/>
    </row>
    <row r="33" spans="1:64" x14ac:dyDescent="0.3">
      <c r="A33" s="19"/>
      <c r="B33" s="3"/>
      <c r="C33" s="19"/>
      <c r="D33" s="19"/>
      <c r="E33" s="19"/>
      <c r="F33" s="10"/>
      <c r="G33" s="20"/>
      <c r="H33" s="19"/>
      <c r="K33" s="19"/>
      <c r="L33" s="19"/>
      <c r="M33" s="19"/>
      <c r="N33" s="34"/>
      <c r="O33" s="19" t="str">
        <f>IFERROR(IF(#REF!&gt;0,((#REF!-$L33)+$L33)/$L33,""),"")</f>
        <v/>
      </c>
      <c r="P33" s="19"/>
      <c r="Q33" s="19"/>
      <c r="R33" s="19"/>
      <c r="S33" s="19"/>
      <c r="T33" s="19"/>
      <c r="U33" s="19"/>
      <c r="V33" s="19"/>
      <c r="W33" s="19"/>
      <c r="X33" s="19"/>
      <c r="Y33" s="19"/>
      <c r="Z33" s="19"/>
      <c r="AA33" s="19"/>
      <c r="AB33" s="19"/>
      <c r="AC33" s="19"/>
      <c r="AD33" s="19"/>
      <c r="AE33" s="19"/>
      <c r="AF33" s="19"/>
      <c r="AG33" s="19"/>
      <c r="AH33" s="19"/>
      <c r="AI33" s="19"/>
      <c r="AJ33" s="19"/>
      <c r="AK33" s="19"/>
      <c r="AL33" s="10"/>
      <c r="AO33" s="19"/>
      <c r="AP33" s="19"/>
      <c r="AQ33" s="19"/>
      <c r="AR33" s="19"/>
      <c r="AS33" s="19"/>
      <c r="AT33" s="19"/>
      <c r="AU33" s="19"/>
      <c r="AV33" s="19"/>
      <c r="AW33" s="3"/>
      <c r="AX33" s="19"/>
      <c r="AY33" s="19"/>
      <c r="AZ33" s="19"/>
      <c r="BA33" s="19"/>
      <c r="BB33" s="19"/>
      <c r="BD33" s="19"/>
      <c r="BE33" s="19"/>
      <c r="BF33" s="19"/>
      <c r="BG33" s="19"/>
      <c r="BH33" s="19"/>
      <c r="BI33" s="19"/>
      <c r="BJ33" s="10"/>
      <c r="BK33" s="10"/>
      <c r="BL33" s="10"/>
    </row>
    <row r="34" spans="1:64" x14ac:dyDescent="0.3">
      <c r="A34" s="19"/>
      <c r="B34" s="3"/>
      <c r="C34" s="19"/>
      <c r="D34" s="19"/>
      <c r="E34" s="19"/>
      <c r="F34" s="10"/>
      <c r="G34" s="20"/>
      <c r="H34" s="19"/>
      <c r="K34" s="19"/>
      <c r="L34" s="19"/>
      <c r="M34" s="19"/>
      <c r="N34" s="34"/>
      <c r="O34" s="19" t="str">
        <f>IFERROR(IF(#REF!&gt;0,((#REF!-$L34)+$L34)/$L34,""),"")</f>
        <v/>
      </c>
      <c r="P34" s="19"/>
      <c r="Q34" s="19"/>
      <c r="R34" s="19"/>
      <c r="S34" s="19"/>
      <c r="T34" s="19"/>
      <c r="U34" s="19"/>
      <c r="V34" s="19"/>
      <c r="W34" s="19"/>
      <c r="X34" s="19"/>
      <c r="Y34" s="19"/>
      <c r="Z34" s="19"/>
      <c r="AA34" s="19"/>
      <c r="AB34" s="19"/>
      <c r="AC34" s="19"/>
      <c r="AD34" s="19"/>
      <c r="AE34" s="19"/>
      <c r="AF34" s="19"/>
      <c r="AG34" s="19"/>
      <c r="AH34" s="19"/>
      <c r="AI34" s="19"/>
      <c r="AJ34" s="19"/>
      <c r="AK34" s="19"/>
      <c r="AL34" s="10"/>
      <c r="AO34" s="19"/>
      <c r="AP34" s="19"/>
      <c r="AQ34" s="19"/>
      <c r="AR34" s="19"/>
      <c r="AS34" s="19"/>
      <c r="AT34" s="19"/>
      <c r="AU34" s="19"/>
      <c r="AV34" s="19"/>
      <c r="AW34" s="3"/>
      <c r="AX34" s="19"/>
      <c r="AY34" s="19"/>
      <c r="AZ34" s="19"/>
      <c r="BA34" s="19"/>
      <c r="BB34" s="19"/>
      <c r="BD34" s="19"/>
      <c r="BE34" s="19"/>
      <c r="BF34" s="19"/>
      <c r="BG34" s="19"/>
      <c r="BH34" s="19"/>
      <c r="BI34" s="19"/>
      <c r="BJ34" s="10"/>
      <c r="BK34" s="10"/>
      <c r="BL34" s="10"/>
    </row>
    <row r="35" spans="1:64" x14ac:dyDescent="0.3">
      <c r="A35" s="19"/>
      <c r="B35" s="3"/>
      <c r="C35" s="19"/>
      <c r="D35" s="19"/>
      <c r="E35" s="19"/>
      <c r="F35" s="10"/>
      <c r="G35" s="20"/>
      <c r="H35" s="19"/>
      <c r="K35" s="19"/>
      <c r="L35" s="19"/>
      <c r="M35" s="19"/>
      <c r="N35" s="34"/>
      <c r="O35" s="19" t="str">
        <f>IFERROR(IF(#REF!&gt;0,((#REF!-$L35)+$L35)/$L35,""),"")</f>
        <v/>
      </c>
      <c r="P35" s="19"/>
      <c r="Q35" s="19"/>
      <c r="R35" s="19"/>
      <c r="S35" s="19"/>
      <c r="T35" s="19"/>
      <c r="U35" s="19"/>
      <c r="V35" s="19"/>
      <c r="W35" s="19"/>
      <c r="X35" s="19"/>
      <c r="Y35" s="19"/>
      <c r="Z35" s="19"/>
      <c r="AA35" s="19"/>
      <c r="AB35" s="19"/>
      <c r="AC35" s="19"/>
      <c r="AD35" s="19"/>
      <c r="AE35" s="19"/>
      <c r="AF35" s="19"/>
      <c r="AG35" s="19"/>
      <c r="AH35" s="19"/>
      <c r="AI35" s="19"/>
      <c r="AJ35" s="19"/>
      <c r="AK35" s="19"/>
      <c r="AL35" s="10"/>
      <c r="AO35" s="19"/>
      <c r="AP35" s="19"/>
      <c r="AQ35" s="19"/>
      <c r="AR35" s="19"/>
      <c r="AS35" s="19"/>
      <c r="AT35" s="19"/>
      <c r="AU35" s="19"/>
      <c r="AV35" s="19"/>
      <c r="AW35" s="3"/>
      <c r="AX35" s="19"/>
      <c r="AY35" s="19"/>
      <c r="AZ35" s="19"/>
      <c r="BA35" s="19"/>
      <c r="BB35" s="19"/>
      <c r="BD35" s="19"/>
      <c r="BE35" s="19"/>
      <c r="BF35" s="19"/>
      <c r="BG35" s="19"/>
      <c r="BH35" s="19"/>
      <c r="BI35" s="19"/>
      <c r="BJ35" s="10"/>
      <c r="BK35" s="10"/>
      <c r="BL35" s="10"/>
    </row>
    <row r="36" spans="1:64" x14ac:dyDescent="0.3">
      <c r="A36" s="19"/>
      <c r="B36" s="3"/>
      <c r="C36" s="19"/>
      <c r="D36" s="19"/>
      <c r="E36" s="19"/>
      <c r="F36" s="10"/>
      <c r="G36" s="20"/>
      <c r="H36" s="19"/>
      <c r="K36" s="19"/>
      <c r="L36" s="19"/>
      <c r="M36" s="19"/>
      <c r="N36" s="34"/>
      <c r="O36" s="19" t="str">
        <f>IFERROR(IF(#REF!&gt;0,((#REF!-$L36)+$L36)/$L36,""),"")</f>
        <v/>
      </c>
      <c r="P36" s="19"/>
      <c r="Q36" s="19"/>
      <c r="R36" s="19"/>
      <c r="S36" s="19"/>
      <c r="T36" s="19"/>
      <c r="U36" s="19"/>
      <c r="V36" s="19"/>
      <c r="W36" s="19"/>
      <c r="X36" s="19"/>
      <c r="Y36" s="19"/>
      <c r="Z36" s="19"/>
      <c r="AA36" s="19"/>
      <c r="AB36" s="19"/>
      <c r="AC36" s="19"/>
      <c r="AD36" s="19"/>
      <c r="AE36" s="19"/>
      <c r="AF36" s="19"/>
      <c r="AG36" s="19"/>
      <c r="AH36" s="19"/>
      <c r="AI36" s="19"/>
      <c r="AJ36" s="19"/>
      <c r="AK36" s="19"/>
      <c r="AL36" s="10"/>
      <c r="AO36" s="19"/>
      <c r="AP36" s="19"/>
      <c r="AQ36" s="19"/>
      <c r="AR36" s="19"/>
      <c r="AS36" s="19"/>
      <c r="AT36" s="19"/>
      <c r="AU36" s="19"/>
      <c r="AV36" s="19"/>
      <c r="AW36" s="3"/>
      <c r="AX36" s="19"/>
      <c r="AY36" s="19"/>
      <c r="AZ36" s="19"/>
      <c r="BA36" s="19"/>
      <c r="BB36" s="19"/>
      <c r="BD36" s="19"/>
      <c r="BE36" s="19"/>
      <c r="BF36" s="19"/>
      <c r="BG36" s="19"/>
      <c r="BH36" s="19"/>
      <c r="BI36" s="19"/>
      <c r="BJ36" s="10"/>
      <c r="BK36" s="10"/>
      <c r="BL36" s="10"/>
    </row>
    <row r="37" spans="1:64" x14ac:dyDescent="0.3">
      <c r="A37" s="19"/>
      <c r="B37" s="3"/>
      <c r="C37" s="19"/>
      <c r="D37" s="19"/>
      <c r="E37" s="19"/>
      <c r="F37" s="10"/>
      <c r="G37" s="20"/>
      <c r="H37" s="19"/>
      <c r="K37" s="19"/>
      <c r="L37" s="19"/>
      <c r="M37" s="19"/>
      <c r="N37" s="34"/>
      <c r="O37" s="19" t="str">
        <f>IFERROR(IF(#REF!&gt;0,((#REF!-$L37)+$L37)/$L37,""),"")</f>
        <v/>
      </c>
      <c r="P37" s="19"/>
      <c r="Q37" s="19"/>
      <c r="R37" s="19"/>
      <c r="S37" s="19"/>
      <c r="T37" s="19"/>
      <c r="U37" s="19"/>
      <c r="V37" s="19"/>
      <c r="W37" s="19"/>
      <c r="X37" s="19"/>
      <c r="Y37" s="19"/>
      <c r="Z37" s="19"/>
      <c r="AA37" s="19"/>
      <c r="AB37" s="19"/>
      <c r="AC37" s="19"/>
      <c r="AD37" s="19"/>
      <c r="AE37" s="19"/>
      <c r="AF37" s="19"/>
      <c r="AG37" s="19"/>
      <c r="AH37" s="19"/>
      <c r="AI37" s="19"/>
      <c r="AJ37" s="19"/>
      <c r="AK37" s="19"/>
      <c r="AL37" s="10"/>
      <c r="AO37" s="19"/>
      <c r="AP37" s="19"/>
      <c r="AQ37" s="19"/>
      <c r="AR37" s="19"/>
      <c r="AS37" s="19"/>
      <c r="AT37" s="19"/>
      <c r="AU37" s="19"/>
      <c r="AV37" s="19"/>
      <c r="AW37" s="3"/>
      <c r="AX37" s="19"/>
      <c r="AY37" s="19"/>
      <c r="AZ37" s="19"/>
      <c r="BA37" s="19"/>
      <c r="BB37" s="19"/>
      <c r="BD37" s="19"/>
      <c r="BE37" s="19"/>
      <c r="BF37" s="19"/>
      <c r="BG37" s="19"/>
      <c r="BH37" s="19"/>
      <c r="BI37" s="19"/>
      <c r="BJ37" s="10"/>
      <c r="BK37" s="10"/>
      <c r="BL37" s="10"/>
    </row>
    <row r="38" spans="1:64" x14ac:dyDescent="0.3">
      <c r="A38" s="19"/>
      <c r="B38" s="3"/>
      <c r="C38" s="19"/>
      <c r="D38" s="19"/>
      <c r="E38" s="19"/>
      <c r="F38" s="10"/>
      <c r="G38" s="20"/>
      <c r="H38" s="19"/>
      <c r="K38" s="19"/>
      <c r="L38" s="19"/>
      <c r="M38" s="19"/>
      <c r="N38" s="34"/>
      <c r="O38" s="19" t="str">
        <f>IFERROR(IF(#REF!&gt;0,((#REF!-$L38)+$L38)/$L38,""),"")</f>
        <v/>
      </c>
      <c r="P38" s="19"/>
      <c r="Q38" s="19"/>
      <c r="R38" s="19"/>
      <c r="S38" s="19"/>
      <c r="T38" s="19"/>
      <c r="U38" s="19"/>
      <c r="V38" s="19"/>
      <c r="W38" s="19"/>
      <c r="X38" s="19"/>
      <c r="Y38" s="19"/>
      <c r="Z38" s="19"/>
      <c r="AA38" s="19"/>
      <c r="AB38" s="19"/>
      <c r="AC38" s="19"/>
      <c r="AD38" s="19"/>
      <c r="AE38" s="19"/>
      <c r="AF38" s="19"/>
      <c r="AG38" s="19"/>
      <c r="AH38" s="19"/>
      <c r="AI38" s="19"/>
      <c r="AJ38" s="19"/>
      <c r="AK38" s="19"/>
      <c r="AL38" s="10"/>
      <c r="AO38" s="19"/>
      <c r="AP38" s="19"/>
      <c r="AQ38" s="19"/>
      <c r="AR38" s="19"/>
      <c r="AS38" s="19"/>
      <c r="AT38" s="19"/>
      <c r="AU38" s="19"/>
      <c r="AV38" s="19"/>
      <c r="AW38" s="3"/>
      <c r="AX38" s="19"/>
      <c r="AY38" s="19"/>
      <c r="AZ38" s="19"/>
      <c r="BA38" s="19"/>
      <c r="BB38" s="19"/>
      <c r="BD38" s="19"/>
      <c r="BE38" s="19"/>
      <c r="BF38" s="19"/>
      <c r="BG38" s="19"/>
      <c r="BH38" s="19"/>
      <c r="BI38" s="19"/>
      <c r="BJ38" s="10"/>
      <c r="BK38" s="10"/>
      <c r="BL38" s="10"/>
    </row>
    <row r="39" spans="1:64" x14ac:dyDescent="0.3">
      <c r="A39" s="19"/>
      <c r="B39" s="3"/>
      <c r="C39" s="19"/>
      <c r="D39" s="19"/>
      <c r="E39" s="19"/>
      <c r="F39" s="10"/>
      <c r="G39" s="20"/>
      <c r="H39" s="19"/>
      <c r="K39" s="19"/>
      <c r="L39" s="19"/>
      <c r="M39" s="19"/>
      <c r="N39" s="34"/>
      <c r="O39" s="19" t="str">
        <f>IFERROR(IF(#REF!&gt;0,((#REF!-$L39)+$L39)/$L39,""),"")</f>
        <v/>
      </c>
      <c r="P39" s="19"/>
      <c r="Q39" s="19"/>
      <c r="R39" s="19"/>
      <c r="S39" s="19"/>
      <c r="T39" s="19"/>
      <c r="U39" s="19"/>
      <c r="V39" s="19"/>
      <c r="W39" s="19"/>
      <c r="X39" s="19"/>
      <c r="Y39" s="19"/>
      <c r="Z39" s="19"/>
      <c r="AA39" s="19"/>
      <c r="AB39" s="19"/>
      <c r="AC39" s="19"/>
      <c r="AD39" s="19"/>
      <c r="AE39" s="19"/>
      <c r="AF39" s="19"/>
      <c r="AG39" s="19"/>
      <c r="AH39" s="19"/>
      <c r="AI39" s="19"/>
      <c r="AJ39" s="19"/>
      <c r="AK39" s="19"/>
      <c r="AL39" s="10"/>
      <c r="AO39" s="19"/>
      <c r="AP39" s="19"/>
      <c r="AQ39" s="19"/>
      <c r="AR39" s="19"/>
      <c r="AS39" s="19"/>
      <c r="AT39" s="19"/>
      <c r="AU39" s="19"/>
      <c r="AV39" s="19"/>
      <c r="AW39" s="3"/>
      <c r="AX39" s="19"/>
      <c r="AY39" s="19"/>
      <c r="AZ39" s="19"/>
      <c r="BA39" s="19"/>
      <c r="BB39" s="19"/>
      <c r="BD39" s="19"/>
      <c r="BE39" s="19"/>
      <c r="BF39" s="19"/>
      <c r="BG39" s="19"/>
      <c r="BH39" s="19"/>
      <c r="BI39" s="19"/>
      <c r="BJ39" s="10"/>
      <c r="BK39" s="10"/>
      <c r="BL39" s="10"/>
    </row>
    <row r="40" spans="1:64" x14ac:dyDescent="0.3">
      <c r="A40" s="19"/>
      <c r="B40" s="3"/>
      <c r="C40" s="19"/>
      <c r="D40" s="19"/>
      <c r="E40" s="19"/>
      <c r="F40" s="10"/>
      <c r="G40" s="20"/>
      <c r="H40" s="19"/>
      <c r="K40" s="19"/>
      <c r="L40" s="19"/>
      <c r="M40" s="19"/>
      <c r="N40" s="34"/>
      <c r="O40" s="19" t="str">
        <f>IFERROR(IF(#REF!&gt;0,((#REF!-$L40)+$L40)/$L40,""),"")</f>
        <v/>
      </c>
      <c r="P40" s="19"/>
      <c r="Q40" s="19"/>
      <c r="R40" s="19"/>
      <c r="S40" s="19"/>
      <c r="T40" s="19"/>
      <c r="U40" s="19"/>
      <c r="V40" s="19"/>
      <c r="W40" s="19"/>
      <c r="X40" s="19"/>
      <c r="Y40" s="19"/>
      <c r="Z40" s="19"/>
      <c r="AA40" s="19"/>
      <c r="AB40" s="19"/>
      <c r="AC40" s="19"/>
      <c r="AD40" s="19"/>
      <c r="AE40" s="19"/>
      <c r="AF40" s="19"/>
      <c r="AG40" s="19"/>
      <c r="AH40" s="19"/>
      <c r="AI40" s="19"/>
      <c r="AJ40" s="19"/>
      <c r="AK40" s="19"/>
      <c r="AL40" s="10"/>
      <c r="AO40" s="19"/>
      <c r="AP40" s="19"/>
      <c r="AQ40" s="19"/>
      <c r="AR40" s="19"/>
      <c r="AS40" s="19"/>
      <c r="AT40" s="19"/>
      <c r="AU40" s="19"/>
      <c r="AV40" s="19"/>
      <c r="AW40" s="3"/>
      <c r="AX40" s="19"/>
      <c r="AY40" s="19"/>
      <c r="AZ40" s="19"/>
      <c r="BA40" s="19"/>
      <c r="BB40" s="19"/>
      <c r="BD40" s="19"/>
      <c r="BE40" s="19"/>
      <c r="BF40" s="19"/>
      <c r="BG40" s="19"/>
      <c r="BH40" s="19"/>
      <c r="BI40" s="19"/>
      <c r="BJ40" s="10"/>
      <c r="BK40" s="10"/>
      <c r="BL40" s="10"/>
    </row>
    <row r="41" spans="1:64" x14ac:dyDescent="0.3">
      <c r="A41" s="19"/>
      <c r="B41" s="3"/>
      <c r="C41" s="19"/>
      <c r="D41" s="19"/>
      <c r="E41" s="19"/>
      <c r="F41" s="10"/>
      <c r="G41" s="20"/>
      <c r="H41" s="19"/>
      <c r="K41" s="19"/>
      <c r="L41" s="19"/>
      <c r="M41" s="19"/>
      <c r="N41" s="34"/>
      <c r="O41" s="19" t="str">
        <f>IFERROR(IF(#REF!&gt;0,((#REF!-$L41)+$L41)/$L41,""),"")</f>
        <v/>
      </c>
      <c r="P41" s="19"/>
      <c r="Q41" s="19"/>
      <c r="R41" s="19"/>
      <c r="S41" s="19"/>
      <c r="T41" s="19"/>
      <c r="U41" s="19"/>
      <c r="V41" s="19"/>
      <c r="W41" s="19"/>
      <c r="X41" s="19"/>
      <c r="Y41" s="19"/>
      <c r="Z41" s="19"/>
      <c r="AA41" s="19"/>
      <c r="AB41" s="19"/>
      <c r="AC41" s="19"/>
      <c r="AD41" s="19"/>
      <c r="AE41" s="19"/>
      <c r="AF41" s="19"/>
      <c r="AG41" s="19"/>
      <c r="AH41" s="19"/>
      <c r="AI41" s="19"/>
      <c r="AJ41" s="19"/>
      <c r="AK41" s="19"/>
      <c r="AL41" s="10"/>
      <c r="AO41" s="19"/>
      <c r="AP41" s="19"/>
      <c r="AQ41" s="19"/>
      <c r="AR41" s="19"/>
      <c r="AS41" s="19"/>
      <c r="AT41" s="19"/>
      <c r="AU41" s="19"/>
      <c r="AV41" s="19"/>
      <c r="AW41" s="3"/>
      <c r="AX41" s="19"/>
      <c r="AY41" s="19"/>
      <c r="AZ41" s="19"/>
      <c r="BA41" s="19"/>
      <c r="BB41" s="19"/>
      <c r="BD41" s="19"/>
      <c r="BE41" s="19"/>
      <c r="BF41" s="19"/>
      <c r="BG41" s="19"/>
      <c r="BH41" s="19"/>
      <c r="BI41" s="19"/>
      <c r="BJ41" s="10"/>
      <c r="BK41" s="10"/>
      <c r="BL41" s="10"/>
    </row>
    <row r="42" spans="1:64" x14ac:dyDescent="0.3">
      <c r="A42" s="19"/>
      <c r="B42" s="3"/>
      <c r="C42" s="19"/>
      <c r="D42" s="19"/>
      <c r="E42" s="19"/>
      <c r="F42" s="10"/>
      <c r="G42" s="20"/>
      <c r="H42" s="19"/>
      <c r="K42" s="19"/>
      <c r="L42" s="19"/>
      <c r="M42" s="19"/>
      <c r="N42" s="34"/>
      <c r="O42" s="19" t="str">
        <f>IFERROR(IF(#REF!&gt;0,((#REF!-$L42)+$L42)/$L42,""),"")</f>
        <v/>
      </c>
      <c r="P42" s="19"/>
      <c r="Q42" s="19"/>
      <c r="R42" s="19"/>
      <c r="S42" s="19"/>
      <c r="T42" s="19"/>
      <c r="U42" s="19"/>
      <c r="V42" s="19"/>
      <c r="W42" s="19"/>
      <c r="X42" s="19"/>
      <c r="Y42" s="19"/>
      <c r="Z42" s="19"/>
      <c r="AA42" s="19"/>
      <c r="AB42" s="19"/>
      <c r="AC42" s="19"/>
      <c r="AD42" s="19"/>
      <c r="AE42" s="19"/>
      <c r="AF42" s="19"/>
      <c r="AG42" s="19"/>
      <c r="AH42" s="19"/>
      <c r="AI42" s="19"/>
      <c r="AJ42" s="19"/>
      <c r="AK42" s="19"/>
      <c r="AL42" s="10"/>
      <c r="AO42" s="19"/>
      <c r="AP42" s="19"/>
      <c r="AQ42" s="19"/>
      <c r="AR42" s="19"/>
      <c r="AS42" s="19"/>
      <c r="AT42" s="19"/>
      <c r="AU42" s="19"/>
      <c r="AV42" s="19"/>
      <c r="AW42" s="3"/>
      <c r="AX42" s="19"/>
      <c r="AY42" s="19"/>
      <c r="AZ42" s="19"/>
      <c r="BA42" s="19"/>
      <c r="BB42" s="19"/>
      <c r="BD42" s="19"/>
      <c r="BE42" s="19"/>
      <c r="BF42" s="19"/>
      <c r="BG42" s="19"/>
      <c r="BH42" s="19"/>
      <c r="BI42" s="19"/>
      <c r="BJ42" s="10"/>
      <c r="BK42" s="10"/>
      <c r="BL42" s="10"/>
    </row>
    <row r="43" spans="1:64" x14ac:dyDescent="0.3">
      <c r="A43" s="19"/>
      <c r="B43" s="3"/>
      <c r="C43" s="19"/>
      <c r="D43" s="19"/>
      <c r="E43" s="19"/>
      <c r="F43" s="10"/>
      <c r="G43" s="20"/>
      <c r="H43" s="19"/>
      <c r="K43" s="19"/>
      <c r="L43" s="19"/>
      <c r="M43" s="19"/>
      <c r="N43" s="34"/>
      <c r="O43" s="19" t="str">
        <f>IFERROR(IF(#REF!&gt;0,((#REF!-$L43)+$L43)/$L43,""),"")</f>
        <v/>
      </c>
      <c r="P43" s="19"/>
      <c r="Q43" s="19"/>
      <c r="R43" s="19"/>
      <c r="S43" s="19"/>
      <c r="T43" s="19"/>
      <c r="U43" s="19"/>
      <c r="V43" s="19"/>
      <c r="W43" s="19"/>
      <c r="X43" s="19"/>
      <c r="Y43" s="19"/>
      <c r="Z43" s="19"/>
      <c r="AA43" s="19"/>
      <c r="AB43" s="19"/>
      <c r="AC43" s="19"/>
      <c r="AD43" s="19"/>
      <c r="AE43" s="19"/>
      <c r="AF43" s="19"/>
      <c r="AG43" s="19"/>
      <c r="AH43" s="19"/>
      <c r="AI43" s="19"/>
      <c r="AJ43" s="19"/>
      <c r="AK43" s="19"/>
      <c r="AL43" s="10"/>
      <c r="AO43" s="19"/>
      <c r="AP43" s="19"/>
      <c r="AQ43" s="19"/>
      <c r="AR43" s="19"/>
      <c r="AS43" s="19"/>
      <c r="AT43" s="19"/>
      <c r="AU43" s="19"/>
      <c r="AV43" s="19"/>
      <c r="AW43" s="3"/>
      <c r="AX43" s="19"/>
      <c r="AY43" s="19"/>
      <c r="AZ43" s="19"/>
      <c r="BA43" s="19"/>
      <c r="BB43" s="19"/>
      <c r="BD43" s="19"/>
      <c r="BE43" s="19"/>
      <c r="BF43" s="19"/>
      <c r="BG43" s="19"/>
      <c r="BH43" s="19"/>
      <c r="BI43" s="19"/>
      <c r="BJ43" s="10"/>
      <c r="BK43" s="10"/>
      <c r="BL43" s="10"/>
    </row>
    <row r="44" spans="1:64" x14ac:dyDescent="0.3">
      <c r="A44" s="19"/>
      <c r="B44" s="3"/>
      <c r="C44" s="19"/>
      <c r="D44" s="19"/>
      <c r="E44" s="19"/>
      <c r="F44" s="10"/>
      <c r="G44" s="20"/>
      <c r="H44" s="19"/>
      <c r="K44" s="19"/>
      <c r="L44" s="19"/>
      <c r="M44" s="19"/>
      <c r="N44" s="34"/>
      <c r="O44" s="19" t="str">
        <f>IFERROR(IF(#REF!&gt;0,((#REF!-$L44)+$L44)/$L44,""),"")</f>
        <v/>
      </c>
      <c r="P44" s="19"/>
      <c r="Q44" s="19"/>
      <c r="R44" s="19"/>
      <c r="S44" s="19"/>
      <c r="T44" s="19"/>
      <c r="U44" s="19"/>
      <c r="V44" s="19"/>
      <c r="W44" s="19"/>
      <c r="X44" s="19"/>
      <c r="Y44" s="19"/>
      <c r="Z44" s="19"/>
      <c r="AA44" s="19"/>
      <c r="AB44" s="19"/>
      <c r="AC44" s="19"/>
      <c r="AD44" s="19"/>
      <c r="AE44" s="19"/>
      <c r="AF44" s="19"/>
      <c r="AG44" s="19"/>
      <c r="AH44" s="19"/>
      <c r="AI44" s="19"/>
      <c r="AJ44" s="19"/>
      <c r="AK44" s="19"/>
      <c r="AL44" s="10"/>
      <c r="AO44" s="19"/>
      <c r="AP44" s="19"/>
      <c r="AQ44" s="19"/>
      <c r="AR44" s="19"/>
      <c r="AS44" s="19"/>
      <c r="AT44" s="19"/>
      <c r="AU44" s="19"/>
      <c r="AV44" s="19"/>
      <c r="AW44" s="3"/>
      <c r="AX44" s="19"/>
      <c r="AY44" s="19"/>
      <c r="AZ44" s="19"/>
      <c r="BA44" s="19"/>
      <c r="BB44" s="19"/>
      <c r="BD44" s="19"/>
      <c r="BE44" s="19"/>
      <c r="BF44" s="19"/>
      <c r="BG44" s="19"/>
      <c r="BH44" s="19"/>
      <c r="BI44" s="19"/>
      <c r="BJ44" s="10"/>
      <c r="BK44" s="10"/>
      <c r="BL44" s="10"/>
    </row>
    <row r="45" spans="1:64" x14ac:dyDescent="0.3">
      <c r="A45" s="19"/>
      <c r="B45" s="3"/>
      <c r="C45" s="19"/>
      <c r="D45" s="19"/>
      <c r="E45" s="19"/>
      <c r="F45" s="10"/>
      <c r="G45" s="20"/>
      <c r="H45" s="19"/>
      <c r="K45" s="19"/>
      <c r="L45" s="19"/>
      <c r="M45" s="19"/>
      <c r="N45" s="34"/>
      <c r="O45" s="19" t="str">
        <f>IFERROR(IF(#REF!&gt;0,((#REF!-$L45)+$L45)/$L45,""),"")</f>
        <v/>
      </c>
      <c r="P45" s="19"/>
      <c r="Q45" s="19"/>
      <c r="R45" s="19"/>
      <c r="S45" s="19"/>
      <c r="T45" s="19"/>
      <c r="U45" s="19"/>
      <c r="V45" s="19"/>
      <c r="W45" s="19"/>
      <c r="X45" s="19"/>
      <c r="Y45" s="19"/>
      <c r="Z45" s="19"/>
      <c r="AA45" s="19"/>
      <c r="AB45" s="19"/>
      <c r="AC45" s="19"/>
      <c r="AD45" s="19"/>
      <c r="AE45" s="19"/>
      <c r="AF45" s="19"/>
      <c r="AG45" s="19"/>
      <c r="AH45" s="19"/>
      <c r="AI45" s="19"/>
      <c r="AJ45" s="19"/>
      <c r="AK45" s="19"/>
      <c r="AL45" s="10"/>
      <c r="AO45" s="19"/>
      <c r="AP45" s="19"/>
      <c r="AQ45" s="19"/>
      <c r="AR45" s="19"/>
      <c r="AS45" s="19"/>
      <c r="AT45" s="19"/>
      <c r="AU45" s="19"/>
      <c r="AV45" s="19"/>
      <c r="AW45" s="3"/>
      <c r="AX45" s="19"/>
      <c r="AY45" s="19"/>
      <c r="AZ45" s="19"/>
      <c r="BA45" s="19"/>
      <c r="BB45" s="19"/>
      <c r="BD45" s="19"/>
      <c r="BE45" s="19"/>
      <c r="BF45" s="19"/>
      <c r="BG45" s="19"/>
      <c r="BH45" s="19"/>
      <c r="BI45" s="19"/>
      <c r="BJ45" s="10"/>
      <c r="BK45" s="10"/>
      <c r="BL45" s="10"/>
    </row>
    <row r="46" spans="1:64" x14ac:dyDescent="0.3">
      <c r="A46" s="19"/>
      <c r="B46" s="3"/>
      <c r="C46" s="19"/>
      <c r="D46" s="19"/>
      <c r="E46" s="19"/>
      <c r="F46" s="10"/>
      <c r="G46" s="20"/>
      <c r="H46" s="19"/>
      <c r="K46" s="19"/>
      <c r="L46" s="19"/>
      <c r="M46" s="19"/>
      <c r="N46" s="34"/>
      <c r="O46" s="19" t="str">
        <f>IFERROR(IF(#REF!&gt;0,((#REF!-$L46)+$L46)/$L46,""),"")</f>
        <v/>
      </c>
      <c r="P46" s="19"/>
      <c r="Q46" s="19"/>
      <c r="R46" s="19"/>
      <c r="S46" s="19"/>
      <c r="T46" s="19"/>
      <c r="U46" s="19"/>
      <c r="V46" s="19"/>
      <c r="W46" s="19"/>
      <c r="X46" s="19"/>
      <c r="Y46" s="19"/>
      <c r="Z46" s="19"/>
      <c r="AA46" s="19"/>
      <c r="AB46" s="19"/>
      <c r="AC46" s="19"/>
      <c r="AD46" s="19"/>
      <c r="AE46" s="19"/>
      <c r="AF46" s="19"/>
      <c r="AG46" s="19"/>
      <c r="AH46" s="19"/>
      <c r="AI46" s="19"/>
      <c r="AJ46" s="19"/>
      <c r="AK46" s="19"/>
      <c r="AL46" s="10"/>
      <c r="AO46" s="19"/>
      <c r="AP46" s="19"/>
      <c r="AQ46" s="19"/>
      <c r="AR46" s="19"/>
      <c r="AS46" s="19"/>
      <c r="AT46" s="19"/>
      <c r="AU46" s="19"/>
      <c r="AV46" s="19"/>
      <c r="AW46" s="3"/>
      <c r="AX46" s="19"/>
      <c r="AY46" s="19"/>
      <c r="AZ46" s="19"/>
      <c r="BA46" s="19"/>
      <c r="BB46" s="19"/>
      <c r="BD46" s="19"/>
      <c r="BE46" s="19"/>
      <c r="BF46" s="19"/>
      <c r="BG46" s="19"/>
      <c r="BH46" s="19"/>
      <c r="BI46" s="19"/>
      <c r="BJ46" s="10"/>
      <c r="BK46" s="10"/>
      <c r="BL46" s="10"/>
    </row>
    <row r="47" spans="1:64" x14ac:dyDescent="0.3">
      <c r="A47" s="19"/>
      <c r="B47" s="3"/>
      <c r="C47" s="19"/>
      <c r="D47" s="19"/>
      <c r="E47" s="19"/>
      <c r="F47" s="10"/>
      <c r="G47" s="20"/>
      <c r="H47" s="19"/>
      <c r="K47" s="19"/>
      <c r="L47" s="19"/>
      <c r="M47" s="19"/>
      <c r="N47" s="34"/>
      <c r="O47" s="19" t="str">
        <f>IFERROR(IF(#REF!&gt;0,((#REF!-$L47)+$L47)/$L47,""),"")</f>
        <v/>
      </c>
      <c r="P47" s="19"/>
      <c r="Q47" s="19"/>
      <c r="R47" s="19"/>
      <c r="S47" s="19"/>
      <c r="T47" s="19"/>
      <c r="U47" s="19"/>
      <c r="V47" s="19"/>
      <c r="W47" s="19"/>
      <c r="X47" s="19"/>
      <c r="Y47" s="19"/>
      <c r="Z47" s="19"/>
      <c r="AA47" s="19"/>
      <c r="AB47" s="19"/>
      <c r="AC47" s="19"/>
      <c r="AD47" s="19"/>
      <c r="AE47" s="19"/>
      <c r="AF47" s="19"/>
      <c r="AG47" s="19"/>
      <c r="AH47" s="19"/>
      <c r="AI47" s="19"/>
      <c r="AJ47" s="19"/>
      <c r="AK47" s="19"/>
      <c r="AL47" s="10"/>
      <c r="AO47" s="19"/>
      <c r="AP47" s="19"/>
      <c r="AQ47" s="19"/>
      <c r="AR47" s="19"/>
      <c r="AS47" s="19"/>
      <c r="AT47" s="19"/>
      <c r="AU47" s="19"/>
      <c r="AV47" s="19"/>
      <c r="AW47" s="3"/>
      <c r="AX47" s="19"/>
      <c r="AY47" s="19"/>
      <c r="AZ47" s="19"/>
      <c r="BA47" s="19"/>
      <c r="BB47" s="19"/>
      <c r="BD47" s="19"/>
      <c r="BE47" s="19"/>
      <c r="BF47" s="19"/>
      <c r="BG47" s="19"/>
      <c r="BH47" s="19"/>
      <c r="BI47" s="19"/>
      <c r="BJ47" s="10"/>
      <c r="BK47" s="10"/>
      <c r="BL47" s="10"/>
    </row>
    <row r="48" spans="1:64" x14ac:dyDescent="0.3">
      <c r="A48" s="19"/>
      <c r="B48" s="3"/>
      <c r="C48" s="19"/>
      <c r="D48" s="19"/>
      <c r="E48" s="19"/>
      <c r="F48" s="10"/>
      <c r="G48" s="20"/>
      <c r="H48" s="19"/>
      <c r="K48" s="19"/>
      <c r="L48" s="19"/>
      <c r="M48" s="19"/>
      <c r="N48" s="34"/>
      <c r="O48" s="19" t="str">
        <f>IFERROR(IF(#REF!&gt;0,((#REF!-$L48)+$L48)/$L48,""),"")</f>
        <v/>
      </c>
      <c r="P48" s="19"/>
      <c r="Q48" s="19"/>
      <c r="R48" s="19"/>
      <c r="S48" s="19"/>
      <c r="T48" s="19"/>
      <c r="U48" s="19"/>
      <c r="V48" s="19"/>
      <c r="W48" s="19"/>
      <c r="X48" s="19"/>
      <c r="Y48" s="19"/>
      <c r="Z48" s="19"/>
      <c r="AA48" s="19"/>
      <c r="AB48" s="19"/>
      <c r="AC48" s="19"/>
      <c r="AD48" s="19"/>
      <c r="AE48" s="19"/>
      <c r="AF48" s="19"/>
      <c r="AG48" s="19"/>
      <c r="AH48" s="19"/>
      <c r="AI48" s="19"/>
      <c r="AJ48" s="19"/>
      <c r="AK48" s="19"/>
      <c r="AL48" s="10"/>
      <c r="AO48" s="19"/>
      <c r="AP48" s="19"/>
      <c r="AQ48" s="19"/>
      <c r="AR48" s="19"/>
      <c r="AS48" s="19"/>
      <c r="AT48" s="19"/>
      <c r="AU48" s="19"/>
      <c r="AV48" s="19"/>
      <c r="AW48" s="3"/>
      <c r="AX48" s="19"/>
      <c r="AY48" s="19"/>
      <c r="AZ48" s="19"/>
      <c r="BA48" s="19"/>
      <c r="BB48" s="19"/>
      <c r="BD48" s="19"/>
      <c r="BE48" s="19"/>
      <c r="BF48" s="19"/>
      <c r="BG48" s="19"/>
      <c r="BH48" s="19"/>
      <c r="BI48" s="19"/>
      <c r="BJ48" s="10"/>
      <c r="BK48" s="10"/>
      <c r="BL48" s="10"/>
    </row>
    <row r="49" spans="1:64" x14ac:dyDescent="0.3">
      <c r="A49" s="19"/>
      <c r="B49" s="3"/>
      <c r="C49" s="19"/>
      <c r="D49" s="19"/>
      <c r="E49" s="19"/>
      <c r="F49" s="10"/>
      <c r="G49" s="20"/>
      <c r="H49" s="19"/>
      <c r="K49" s="19"/>
      <c r="L49" s="19"/>
      <c r="M49" s="19"/>
      <c r="N49" s="34"/>
      <c r="O49" s="19" t="str">
        <f>IFERROR(IF(#REF!&gt;0,((#REF!-$L49)+$L49)/$L49,""),"")</f>
        <v/>
      </c>
      <c r="P49" s="19"/>
      <c r="Q49" s="19"/>
      <c r="R49" s="19"/>
      <c r="S49" s="19"/>
      <c r="T49" s="19"/>
      <c r="U49" s="19"/>
      <c r="V49" s="19"/>
      <c r="W49" s="19"/>
      <c r="X49" s="19"/>
      <c r="Y49" s="19"/>
      <c r="Z49" s="19"/>
      <c r="AA49" s="19"/>
      <c r="AB49" s="19"/>
      <c r="AC49" s="19"/>
      <c r="AD49" s="19"/>
      <c r="AE49" s="19"/>
      <c r="AF49" s="19"/>
      <c r="AG49" s="19"/>
      <c r="AH49" s="19"/>
      <c r="AI49" s="19"/>
      <c r="AJ49" s="19"/>
      <c r="AK49" s="19"/>
      <c r="AL49" s="10"/>
      <c r="AO49" s="19"/>
      <c r="AP49" s="19"/>
      <c r="AQ49" s="19"/>
      <c r="AR49" s="19"/>
      <c r="AS49" s="19"/>
      <c r="AT49" s="19"/>
      <c r="AU49" s="19"/>
      <c r="AV49" s="19"/>
      <c r="AW49" s="3"/>
      <c r="AX49" s="19"/>
      <c r="AY49" s="19"/>
      <c r="AZ49" s="19"/>
      <c r="BA49" s="19"/>
      <c r="BB49" s="19"/>
      <c r="BD49" s="19"/>
      <c r="BE49" s="19"/>
      <c r="BF49" s="19"/>
      <c r="BG49" s="19"/>
      <c r="BH49" s="19"/>
      <c r="BI49" s="19"/>
      <c r="BJ49" s="10"/>
      <c r="BK49" s="10"/>
      <c r="BL49" s="10"/>
    </row>
    <row r="50" spans="1:64" x14ac:dyDescent="0.3">
      <c r="A50" s="19"/>
      <c r="B50" s="3"/>
      <c r="C50" s="19"/>
      <c r="D50" s="19"/>
      <c r="E50" s="19"/>
      <c r="F50" s="10"/>
      <c r="G50" s="20"/>
      <c r="H50" s="19"/>
      <c r="K50" s="19"/>
      <c r="L50" s="19"/>
      <c r="M50" s="19"/>
      <c r="N50" s="34"/>
      <c r="O50" s="19" t="str">
        <f>IFERROR(IF(#REF!&gt;0,((#REF!-$L50)+$L50)/$L50,""),"")</f>
        <v/>
      </c>
      <c r="P50" s="19"/>
      <c r="Q50" s="19"/>
      <c r="R50" s="19"/>
      <c r="S50" s="19"/>
      <c r="T50" s="19"/>
      <c r="U50" s="19"/>
      <c r="V50" s="19"/>
      <c r="W50" s="19"/>
      <c r="X50" s="19"/>
      <c r="Y50" s="19"/>
      <c r="Z50" s="19"/>
      <c r="AA50" s="19"/>
      <c r="AB50" s="19"/>
      <c r="AC50" s="19"/>
      <c r="AD50" s="19"/>
      <c r="AE50" s="19"/>
      <c r="AF50" s="19"/>
      <c r="AG50" s="19"/>
      <c r="AH50" s="19"/>
      <c r="AI50" s="19"/>
      <c r="AJ50" s="19"/>
      <c r="AK50" s="19"/>
      <c r="AL50" s="10"/>
      <c r="AO50" s="19"/>
      <c r="AP50" s="19"/>
      <c r="AQ50" s="19"/>
      <c r="AR50" s="19"/>
      <c r="AS50" s="19"/>
      <c r="AT50" s="19"/>
      <c r="AU50" s="19"/>
      <c r="AV50" s="19"/>
      <c r="AW50" s="3"/>
      <c r="AX50" s="19"/>
      <c r="AY50" s="19"/>
      <c r="AZ50" s="19"/>
      <c r="BA50" s="19"/>
      <c r="BB50" s="19"/>
      <c r="BD50" s="19"/>
      <c r="BE50" s="19"/>
      <c r="BF50" s="19"/>
      <c r="BG50" s="19"/>
      <c r="BH50" s="19"/>
      <c r="BI50" s="19"/>
      <c r="BJ50" s="10"/>
      <c r="BK50" s="10"/>
      <c r="BL50" s="10"/>
    </row>
    <row r="51" spans="1:64" x14ac:dyDescent="0.3">
      <c r="A51" s="19"/>
      <c r="B51" s="3"/>
      <c r="C51" s="19"/>
      <c r="D51" s="19"/>
      <c r="E51" s="19"/>
      <c r="F51" s="10"/>
      <c r="G51" s="20"/>
      <c r="H51" s="19"/>
      <c r="K51" s="19"/>
      <c r="L51" s="19"/>
      <c r="M51" s="19"/>
      <c r="N51" s="34"/>
      <c r="O51" s="19" t="str">
        <f>IFERROR(IF(#REF!&gt;0,((#REF!-$L51)+$L51)/$L51,""),"")</f>
        <v/>
      </c>
      <c r="P51" s="19"/>
      <c r="Q51" s="19"/>
      <c r="R51" s="19"/>
      <c r="S51" s="19"/>
      <c r="T51" s="19"/>
      <c r="U51" s="19"/>
      <c r="V51" s="19"/>
      <c r="W51" s="19"/>
      <c r="X51" s="19"/>
      <c r="Y51" s="19"/>
      <c r="Z51" s="19"/>
      <c r="AA51" s="19"/>
      <c r="AB51" s="19"/>
      <c r="AC51" s="19"/>
      <c r="AD51" s="19"/>
      <c r="AE51" s="19"/>
      <c r="AF51" s="19"/>
      <c r="AG51" s="19"/>
      <c r="AH51" s="19"/>
      <c r="AI51" s="19"/>
      <c r="AJ51" s="19"/>
      <c r="AK51" s="19"/>
      <c r="AL51" s="10"/>
      <c r="AO51" s="19"/>
      <c r="AP51" s="19"/>
      <c r="AQ51" s="19"/>
      <c r="AR51" s="19"/>
      <c r="AS51" s="19"/>
      <c r="AT51" s="19"/>
      <c r="AU51" s="19"/>
      <c r="AV51" s="19"/>
      <c r="AW51" s="3"/>
      <c r="AX51" s="19"/>
      <c r="AY51" s="19"/>
      <c r="AZ51" s="19"/>
      <c r="BA51" s="19"/>
      <c r="BB51" s="19"/>
      <c r="BD51" s="19"/>
      <c r="BE51" s="19"/>
      <c r="BF51" s="19"/>
      <c r="BG51" s="19"/>
      <c r="BH51" s="19"/>
      <c r="BI51" s="19"/>
      <c r="BJ51" s="10"/>
      <c r="BK51" s="10"/>
      <c r="BL51" s="10"/>
    </row>
    <row r="52" spans="1:64" x14ac:dyDescent="0.3">
      <c r="A52" s="19"/>
      <c r="B52" s="3"/>
      <c r="C52" s="19"/>
      <c r="D52" s="19"/>
      <c r="E52" s="19"/>
      <c r="F52" s="10"/>
      <c r="G52" s="20"/>
      <c r="H52" s="19"/>
      <c r="K52" s="19"/>
      <c r="L52" s="19"/>
      <c r="M52" s="19"/>
      <c r="N52" s="34"/>
      <c r="O52" s="19" t="str">
        <f>IFERROR(IF(#REF!&gt;0,((#REF!-$L52)+$L52)/$L52,""),"")</f>
        <v/>
      </c>
      <c r="P52" s="19"/>
      <c r="Q52" s="19"/>
      <c r="R52" s="19"/>
      <c r="S52" s="19"/>
      <c r="T52" s="19"/>
      <c r="U52" s="19"/>
      <c r="V52" s="19"/>
      <c r="W52" s="19"/>
      <c r="X52" s="19"/>
      <c r="Y52" s="19"/>
      <c r="Z52" s="19"/>
      <c r="AA52" s="19"/>
      <c r="AB52" s="19"/>
      <c r="AC52" s="19"/>
      <c r="AD52" s="19"/>
      <c r="AE52" s="19"/>
      <c r="AF52" s="19"/>
      <c r="AG52" s="19"/>
      <c r="AH52" s="19"/>
      <c r="AI52" s="19"/>
      <c r="AJ52" s="19"/>
      <c r="AK52" s="19"/>
      <c r="AL52" s="10"/>
      <c r="AO52" s="19"/>
      <c r="AP52" s="19"/>
      <c r="AQ52" s="19"/>
      <c r="AR52" s="19"/>
      <c r="AS52" s="19"/>
      <c r="AT52" s="19"/>
      <c r="AU52" s="19"/>
      <c r="AV52" s="19"/>
      <c r="AW52" s="3"/>
      <c r="AX52" s="19"/>
      <c r="AY52" s="19"/>
      <c r="AZ52" s="19"/>
      <c r="BA52" s="19"/>
      <c r="BB52" s="19"/>
      <c r="BD52" s="19"/>
      <c r="BE52" s="19"/>
      <c r="BF52" s="19"/>
      <c r="BG52" s="19"/>
      <c r="BH52" s="19"/>
      <c r="BI52" s="19"/>
      <c r="BJ52" s="10"/>
      <c r="BK52" s="10"/>
      <c r="BL52" s="10"/>
    </row>
    <row r="53" spans="1:64" x14ac:dyDescent="0.3">
      <c r="A53" s="19"/>
      <c r="B53" s="3"/>
      <c r="C53" s="19"/>
      <c r="D53" s="19"/>
      <c r="E53" s="19"/>
      <c r="F53" s="10"/>
      <c r="G53" s="21"/>
      <c r="H53" s="19"/>
      <c r="K53" s="19"/>
      <c r="L53" s="19"/>
      <c r="M53" s="34"/>
      <c r="N53" s="19" t="str">
        <f>IFERROR(IF(#REF!&gt;0,((#REF!-#REF!)+#REF!)/#REF!,""),"")</f>
        <v/>
      </c>
      <c r="O53" s="19"/>
      <c r="P53" s="19"/>
      <c r="Q53" s="19"/>
      <c r="R53" s="3"/>
      <c r="S53" s="3"/>
      <c r="T53" s="19"/>
      <c r="U53" s="19"/>
      <c r="V53" s="19"/>
      <c r="W53" s="19"/>
      <c r="X53" s="19"/>
      <c r="Y53" s="19"/>
      <c r="Z53" s="19"/>
      <c r="AA53" s="19"/>
      <c r="AB53" s="19"/>
      <c r="AC53" s="19"/>
      <c r="AD53" s="19"/>
      <c r="AE53" s="19"/>
      <c r="AF53" s="19"/>
      <c r="AG53" s="19"/>
      <c r="AH53" s="19"/>
      <c r="AI53" s="19"/>
      <c r="AJ53" s="19"/>
      <c r="AK53" s="10"/>
      <c r="AO53" s="19"/>
      <c r="AP53" s="19"/>
      <c r="AQ53" s="19"/>
      <c r="AR53" s="19"/>
      <c r="AS53" s="19"/>
      <c r="AT53" s="19"/>
      <c r="AU53" s="19"/>
      <c r="AX53" s="19"/>
      <c r="AY53" s="19"/>
      <c r="AZ53" s="19"/>
      <c r="BA53" s="19"/>
      <c r="BC53" s="19"/>
      <c r="BD53" s="19"/>
      <c r="BE53" s="19"/>
      <c r="BF53" s="19"/>
      <c r="BG53" s="19"/>
      <c r="BH53" s="19"/>
      <c r="BI53" s="10"/>
      <c r="BJ53" s="10"/>
      <c r="BK53" s="10"/>
    </row>
    <row r="54" spans="1:64" x14ac:dyDescent="0.3">
      <c r="A54" s="3"/>
      <c r="C54" s="3"/>
      <c r="D54" s="3"/>
      <c r="G54" s="3"/>
      <c r="H54" s="3"/>
    </row>
    <row r="55" spans="1:64" x14ac:dyDescent="0.3">
      <c r="A55" s="3"/>
      <c r="C55" s="3"/>
      <c r="D55" s="3"/>
      <c r="G55" s="3"/>
      <c r="H55" s="3"/>
    </row>
    <row r="56" spans="1:64" x14ac:dyDescent="0.3">
      <c r="A56" s="3"/>
      <c r="C56" s="3"/>
      <c r="D56" s="3"/>
      <c r="G56" s="3"/>
      <c r="H56" s="3"/>
      <c r="AN56" s="19"/>
    </row>
    <row r="57" spans="1:64" x14ac:dyDescent="0.3">
      <c r="A57" s="3"/>
      <c r="C57" s="3"/>
      <c r="D57" s="3"/>
      <c r="G57" s="3"/>
      <c r="H57" s="3"/>
    </row>
    <row r="58" spans="1:64" x14ac:dyDescent="0.3">
      <c r="A58" s="3"/>
      <c r="C58" s="3"/>
      <c r="D58" s="3"/>
      <c r="G58" s="3"/>
      <c r="H58" s="3"/>
    </row>
    <row r="59" spans="1:64" x14ac:dyDescent="0.3">
      <c r="A59" s="3"/>
      <c r="C59" s="3"/>
      <c r="D59" s="3"/>
      <c r="G59" s="3"/>
      <c r="H59" s="3"/>
    </row>
    <row r="60" spans="1:64" x14ac:dyDescent="0.3">
      <c r="A60" s="3"/>
      <c r="C60" s="3"/>
      <c r="D60" s="3"/>
      <c r="G60" s="3"/>
      <c r="H60" s="3"/>
    </row>
    <row r="61" spans="1:64" x14ac:dyDescent="0.3">
      <c r="A61" s="3"/>
      <c r="C61" s="3"/>
      <c r="D61" s="3"/>
      <c r="G61" s="3"/>
      <c r="H61" s="3"/>
    </row>
    <row r="62" spans="1:64" x14ac:dyDescent="0.3">
      <c r="A62" s="3"/>
      <c r="C62" s="3"/>
      <c r="D62" s="3"/>
      <c r="G62" s="3"/>
      <c r="H62" s="3"/>
    </row>
    <row r="63" spans="1:64" x14ac:dyDescent="0.3">
      <c r="A63" s="3"/>
      <c r="C63" s="3"/>
      <c r="D63" s="3"/>
      <c r="G63" s="3"/>
      <c r="H63" s="3"/>
    </row>
    <row r="64" spans="1:64" x14ac:dyDescent="0.3">
      <c r="A64" s="3"/>
      <c r="C64" s="3"/>
      <c r="D64" s="3"/>
      <c r="G64" s="3"/>
      <c r="H64" s="3"/>
    </row>
    <row r="65" spans="1:8" x14ac:dyDescent="0.3">
      <c r="A65" s="3"/>
      <c r="C65" s="3"/>
      <c r="D65" s="3"/>
      <c r="G65" s="3"/>
      <c r="H65" s="3"/>
    </row>
    <row r="66" spans="1:8" x14ac:dyDescent="0.3">
      <c r="A66" s="3"/>
      <c r="C66" s="3"/>
      <c r="D66" s="3"/>
      <c r="G66" s="3"/>
      <c r="H66" s="3"/>
    </row>
    <row r="67" spans="1:8" x14ac:dyDescent="0.3">
      <c r="A67" s="3"/>
      <c r="C67" s="3"/>
      <c r="D67" s="3"/>
      <c r="G67" s="3"/>
      <c r="H67" s="3"/>
    </row>
    <row r="68" spans="1:8" x14ac:dyDescent="0.3">
      <c r="A68" s="3"/>
      <c r="C68" s="3"/>
      <c r="D68" s="3"/>
      <c r="G68" s="3"/>
      <c r="H68" s="3"/>
    </row>
    <row r="69" spans="1:8" x14ac:dyDescent="0.3">
      <c r="A69" s="3"/>
      <c r="C69" s="3"/>
      <c r="D69" s="3"/>
      <c r="G69" s="3"/>
      <c r="H69" s="3"/>
    </row>
    <row r="70" spans="1:8" x14ac:dyDescent="0.3">
      <c r="A70" s="3"/>
      <c r="C70" s="3"/>
      <c r="D70" s="3"/>
      <c r="G70" s="3"/>
      <c r="H70" s="3"/>
    </row>
    <row r="71" spans="1:8" x14ac:dyDescent="0.3">
      <c r="A71" s="3"/>
      <c r="C71" s="3"/>
      <c r="D71" s="3"/>
      <c r="G71" s="3"/>
      <c r="H71" s="3"/>
    </row>
    <row r="72" spans="1:8" x14ac:dyDescent="0.3">
      <c r="A72" s="3"/>
      <c r="C72" s="3"/>
      <c r="D72" s="3"/>
      <c r="G72" s="3"/>
      <c r="H72" s="3"/>
    </row>
    <row r="73" spans="1:8" x14ac:dyDescent="0.3">
      <c r="A73" s="3"/>
      <c r="C73" s="3"/>
      <c r="D73" s="3"/>
      <c r="G73" s="3"/>
      <c r="H73" s="3"/>
    </row>
    <row r="74" spans="1:8" x14ac:dyDescent="0.3">
      <c r="A74" s="3"/>
      <c r="C74" s="3"/>
      <c r="D74" s="3"/>
      <c r="G74" s="3"/>
      <c r="H74" s="3"/>
    </row>
    <row r="75" spans="1:8" x14ac:dyDescent="0.3">
      <c r="A75" s="3"/>
      <c r="C75" s="3"/>
      <c r="D75" s="3"/>
      <c r="G75" s="3"/>
      <c r="H75" s="3"/>
    </row>
    <row r="76" spans="1:8" x14ac:dyDescent="0.3">
      <c r="A76" s="3"/>
      <c r="C76" s="3"/>
      <c r="D76" s="3"/>
      <c r="G76" s="3"/>
      <c r="H76" s="3"/>
    </row>
    <row r="77" spans="1:8" x14ac:dyDescent="0.3">
      <c r="A77" s="3"/>
      <c r="C77" s="3"/>
      <c r="D77" s="3"/>
      <c r="G77" s="3"/>
      <c r="H77" s="3"/>
    </row>
    <row r="78" spans="1:8" x14ac:dyDescent="0.3">
      <c r="A78" s="3"/>
      <c r="C78" s="3"/>
      <c r="D78" s="3"/>
      <c r="G78" s="3"/>
      <c r="H78" s="3"/>
    </row>
    <row r="79" spans="1:8" x14ac:dyDescent="0.3">
      <c r="A79" s="3"/>
      <c r="C79" s="3"/>
      <c r="D79" s="3"/>
      <c r="G79" s="3"/>
      <c r="H79" s="3"/>
    </row>
    <row r="80" spans="1:8" x14ac:dyDescent="0.3">
      <c r="A80" s="3"/>
      <c r="C80" s="3"/>
      <c r="D80" s="3"/>
      <c r="G80" s="3"/>
      <c r="H80" s="3"/>
    </row>
    <row r="81" spans="1:8" x14ac:dyDescent="0.3">
      <c r="A81" s="3"/>
      <c r="C81" s="3"/>
      <c r="D81" s="3"/>
      <c r="G81" s="3"/>
      <c r="H81" s="3"/>
    </row>
    <row r="82" spans="1:8" x14ac:dyDescent="0.3">
      <c r="A82" s="3"/>
      <c r="C82" s="3"/>
      <c r="D82" s="3"/>
      <c r="G82" s="3"/>
      <c r="H82" s="3"/>
    </row>
    <row r="83" spans="1:8" x14ac:dyDescent="0.3">
      <c r="A83" s="3"/>
      <c r="C83" s="3"/>
      <c r="D83" s="3"/>
      <c r="G83" s="3"/>
      <c r="H83" s="3"/>
    </row>
    <row r="84" spans="1:8" x14ac:dyDescent="0.3">
      <c r="A84" s="3"/>
      <c r="C84" s="3"/>
      <c r="D84" s="3"/>
      <c r="G84" s="3"/>
      <c r="H84" s="3"/>
    </row>
    <row r="85" spans="1:8" x14ac:dyDescent="0.3">
      <c r="A85" s="3"/>
      <c r="C85" s="3"/>
      <c r="D85" s="3"/>
      <c r="G85" s="3"/>
      <c r="H85" s="3"/>
    </row>
    <row r="86" spans="1:8" x14ac:dyDescent="0.3">
      <c r="A86" s="3"/>
      <c r="C86" s="3"/>
      <c r="D86" s="3"/>
      <c r="G86" s="3"/>
      <c r="H86" s="3"/>
    </row>
    <row r="87" spans="1:8" x14ac:dyDescent="0.3">
      <c r="A87" s="3"/>
      <c r="C87" s="3"/>
      <c r="D87" s="3"/>
      <c r="G87" s="3"/>
      <c r="H87" s="3"/>
    </row>
    <row r="88" spans="1:8" x14ac:dyDescent="0.3">
      <c r="A88" s="3"/>
      <c r="C88" s="3"/>
      <c r="D88" s="3"/>
      <c r="G88" s="3"/>
      <c r="H88" s="3"/>
    </row>
    <row r="89" spans="1:8" x14ac:dyDescent="0.3">
      <c r="A89" s="3"/>
      <c r="C89" s="3"/>
      <c r="D89" s="3"/>
      <c r="G89" s="3"/>
      <c r="H89" s="3"/>
    </row>
    <row r="90" spans="1:8" x14ac:dyDescent="0.3">
      <c r="A90" s="3"/>
      <c r="C90" s="3"/>
      <c r="D90" s="3"/>
      <c r="G90" s="3"/>
      <c r="H90" s="3"/>
    </row>
    <row r="91" spans="1:8" x14ac:dyDescent="0.3">
      <c r="A91" s="3"/>
      <c r="C91" s="3"/>
      <c r="D91" s="3"/>
      <c r="G91" s="3"/>
      <c r="H91" s="3"/>
    </row>
    <row r="92" spans="1:8" x14ac:dyDescent="0.3">
      <c r="A92" s="3"/>
      <c r="C92" s="3"/>
      <c r="D92" s="3"/>
      <c r="G92" s="3"/>
      <c r="H92" s="3"/>
    </row>
    <row r="93" spans="1:8" x14ac:dyDescent="0.3">
      <c r="A93" s="3"/>
      <c r="C93" s="3"/>
      <c r="D93" s="3"/>
      <c r="G93" s="3"/>
      <c r="H93" s="3"/>
    </row>
    <row r="94" spans="1:8" x14ac:dyDescent="0.3">
      <c r="A94" s="3"/>
      <c r="C94" s="3"/>
      <c r="D94" s="3"/>
      <c r="G94" s="3"/>
      <c r="H94" s="3"/>
    </row>
    <row r="95" spans="1:8" x14ac:dyDescent="0.3">
      <c r="A95" s="3"/>
      <c r="C95" s="3"/>
      <c r="D95" s="3"/>
      <c r="G95" s="3"/>
      <c r="H95" s="3"/>
    </row>
    <row r="96" spans="1:8" x14ac:dyDescent="0.3">
      <c r="A96" s="3"/>
      <c r="C96" s="3"/>
      <c r="D96" s="3"/>
      <c r="G96" s="3"/>
      <c r="H96" s="3"/>
    </row>
    <row r="97" spans="1:8" x14ac:dyDescent="0.3">
      <c r="A97" s="3"/>
      <c r="C97" s="3"/>
      <c r="D97" s="3"/>
      <c r="G97" s="3"/>
      <c r="H97" s="3"/>
    </row>
    <row r="98" spans="1:8" x14ac:dyDescent="0.3">
      <c r="A98" s="3"/>
      <c r="C98" s="3"/>
      <c r="D98" s="3"/>
      <c r="G98" s="3"/>
      <c r="H98" s="3"/>
    </row>
    <row r="99" spans="1:8" x14ac:dyDescent="0.3">
      <c r="A99" s="3"/>
      <c r="C99" s="3"/>
      <c r="D99" s="3"/>
      <c r="G99" s="3"/>
      <c r="H99" s="3"/>
    </row>
    <row r="100" spans="1:8" x14ac:dyDescent="0.3">
      <c r="A100" s="3"/>
      <c r="C100" s="3"/>
      <c r="D100" s="3"/>
      <c r="G100" s="3"/>
      <c r="H100" s="3"/>
    </row>
    <row r="101" spans="1:8" x14ac:dyDescent="0.3">
      <c r="A101" s="3"/>
      <c r="C101" s="3"/>
      <c r="D101" s="3"/>
      <c r="G101" s="3"/>
      <c r="H101" s="3"/>
    </row>
    <row r="102" spans="1:8" x14ac:dyDescent="0.3">
      <c r="A102" s="3"/>
      <c r="C102" s="3"/>
      <c r="D102" s="3"/>
      <c r="G102" s="3"/>
      <c r="H102" s="3"/>
    </row>
    <row r="103" spans="1:8" x14ac:dyDescent="0.3">
      <c r="A103" s="3"/>
      <c r="C103" s="3"/>
      <c r="D103" s="3"/>
      <c r="G103" s="3"/>
      <c r="H103" s="3"/>
    </row>
    <row r="104" spans="1:8" x14ac:dyDescent="0.3">
      <c r="A104" s="3"/>
      <c r="C104" s="3"/>
      <c r="D104" s="3"/>
      <c r="G104" s="3"/>
      <c r="H104" s="3"/>
    </row>
    <row r="105" spans="1:8" x14ac:dyDescent="0.3">
      <c r="A105" s="3"/>
      <c r="C105" s="3"/>
      <c r="D105" s="3"/>
      <c r="G105" s="3"/>
      <c r="H105" s="3"/>
    </row>
    <row r="106" spans="1:8" x14ac:dyDescent="0.3">
      <c r="A106" s="3"/>
      <c r="C106" s="3"/>
      <c r="D106" s="3"/>
      <c r="G106" s="3"/>
      <c r="H106" s="3"/>
    </row>
    <row r="107" spans="1:8" x14ac:dyDescent="0.3">
      <c r="A107" s="3"/>
      <c r="C107" s="3"/>
      <c r="D107" s="3"/>
      <c r="G107" s="3"/>
      <c r="H107" s="3"/>
    </row>
    <row r="108" spans="1:8" x14ac:dyDescent="0.3">
      <c r="A108" s="3"/>
      <c r="C108" s="3"/>
      <c r="D108" s="3"/>
      <c r="G108" s="3"/>
      <c r="H108" s="3"/>
    </row>
    <row r="109" spans="1:8" x14ac:dyDescent="0.3">
      <c r="A109" s="3"/>
      <c r="C109" s="3"/>
      <c r="D109" s="3"/>
      <c r="G109" s="3"/>
      <c r="H109" s="3"/>
    </row>
    <row r="110" spans="1:8" x14ac:dyDescent="0.3">
      <c r="A110" s="3"/>
      <c r="C110" s="3"/>
      <c r="D110" s="3"/>
      <c r="G110" s="3"/>
      <c r="H110" s="3"/>
    </row>
    <row r="111" spans="1:8" x14ac:dyDescent="0.3">
      <c r="A111" s="3"/>
      <c r="C111" s="3"/>
      <c r="D111" s="3"/>
      <c r="G111" s="3"/>
      <c r="H111" s="3"/>
    </row>
    <row r="112" spans="1:8" x14ac:dyDescent="0.3">
      <c r="A112" s="3"/>
      <c r="C112" s="3"/>
      <c r="D112" s="3"/>
      <c r="G112" s="3"/>
      <c r="H112" s="3"/>
    </row>
    <row r="113" spans="1:8" x14ac:dyDescent="0.3">
      <c r="A113" s="3"/>
      <c r="C113" s="3"/>
      <c r="D113" s="3"/>
      <c r="G113" s="3"/>
      <c r="H113" s="3"/>
    </row>
    <row r="114" spans="1:8" x14ac:dyDescent="0.3">
      <c r="A114" s="3"/>
      <c r="C114" s="3"/>
      <c r="G114" s="3"/>
      <c r="H114" s="3"/>
    </row>
    <row r="115" spans="1:8" x14ac:dyDescent="0.3">
      <c r="A115" s="3"/>
      <c r="C115" s="3"/>
      <c r="G115" s="3"/>
      <c r="H115" s="3"/>
    </row>
    <row r="116" spans="1:8" x14ac:dyDescent="0.3">
      <c r="A116" s="3"/>
      <c r="C116" s="3"/>
      <c r="G116" s="3"/>
      <c r="H116" s="3"/>
    </row>
    <row r="117" spans="1:8" x14ac:dyDescent="0.3">
      <c r="A117" s="3"/>
      <c r="C117" s="3"/>
      <c r="G117" s="3"/>
      <c r="H117" s="3"/>
    </row>
    <row r="118" spans="1:8" x14ac:dyDescent="0.3">
      <c r="A118" s="3"/>
      <c r="C118" s="3"/>
      <c r="G118" s="3"/>
      <c r="H118" s="3"/>
    </row>
    <row r="119" spans="1:8" x14ac:dyDescent="0.3">
      <c r="A119" s="3"/>
      <c r="C119" s="3"/>
      <c r="G119" s="3"/>
      <c r="H119" s="3"/>
    </row>
    <row r="120" spans="1:8" x14ac:dyDescent="0.3">
      <c r="A120" s="3"/>
      <c r="C120" s="3"/>
      <c r="G120" s="3"/>
      <c r="H120" s="3"/>
    </row>
    <row r="121" spans="1:8" x14ac:dyDescent="0.3">
      <c r="A121" s="3"/>
      <c r="C121" s="3"/>
      <c r="G121" s="3"/>
      <c r="H121" s="3"/>
    </row>
    <row r="122" spans="1:8" x14ac:dyDescent="0.3">
      <c r="A122" s="3"/>
      <c r="C122" s="3"/>
      <c r="G122" s="3"/>
      <c r="H122" s="3"/>
    </row>
    <row r="123" spans="1:8" x14ac:dyDescent="0.3">
      <c r="A123" s="3"/>
      <c r="C123" s="3"/>
      <c r="G123" s="3"/>
      <c r="H123" s="3"/>
    </row>
    <row r="124" spans="1:8" x14ac:dyDescent="0.3">
      <c r="A124" s="3"/>
      <c r="C124" s="3"/>
      <c r="G124" s="3"/>
      <c r="H124" s="3"/>
    </row>
    <row r="125" spans="1:8" x14ac:dyDescent="0.3">
      <c r="A125" s="3"/>
      <c r="C125" s="3"/>
      <c r="G125" s="3"/>
      <c r="H125" s="3"/>
    </row>
    <row r="126" spans="1:8" x14ac:dyDescent="0.3">
      <c r="A126" s="3"/>
      <c r="C126" s="3"/>
      <c r="G126" s="3"/>
      <c r="H126" s="3"/>
    </row>
    <row r="127" spans="1:8" x14ac:dyDescent="0.3">
      <c r="A127" s="3"/>
      <c r="C127" s="3"/>
      <c r="G127" s="3"/>
      <c r="H127" s="3"/>
    </row>
    <row r="128" spans="1:8" x14ac:dyDescent="0.3">
      <c r="A128" s="3"/>
      <c r="C128" s="3"/>
      <c r="G128" s="3"/>
      <c r="H128" s="3"/>
    </row>
    <row r="129" spans="1:8" x14ac:dyDescent="0.3">
      <c r="A129" s="3"/>
      <c r="C129" s="3"/>
      <c r="G129" s="3"/>
      <c r="H129" s="3"/>
    </row>
    <row r="130" spans="1:8" x14ac:dyDescent="0.3">
      <c r="A130" s="3"/>
      <c r="C130" s="3"/>
      <c r="G130" s="3"/>
      <c r="H130" s="3"/>
    </row>
    <row r="131" spans="1:8" x14ac:dyDescent="0.3">
      <c r="A131" s="3"/>
      <c r="C131" s="3"/>
      <c r="G131" s="3"/>
      <c r="H131" s="3"/>
    </row>
    <row r="132" spans="1:8" x14ac:dyDescent="0.3">
      <c r="A132" s="3"/>
      <c r="C132" s="3"/>
      <c r="G132" s="3"/>
      <c r="H132" s="3"/>
    </row>
    <row r="133" spans="1:8" x14ac:dyDescent="0.3">
      <c r="A133" s="3"/>
      <c r="C133" s="3"/>
      <c r="G133" s="3"/>
      <c r="H133" s="3"/>
    </row>
    <row r="134" spans="1:8" x14ac:dyDescent="0.3">
      <c r="A134" s="3"/>
      <c r="C134" s="3"/>
      <c r="G134" s="3"/>
      <c r="H134" s="3"/>
    </row>
    <row r="135" spans="1:8" x14ac:dyDescent="0.3">
      <c r="A135" s="3"/>
      <c r="C135" s="3"/>
      <c r="G135" s="3"/>
      <c r="H135" s="3"/>
    </row>
    <row r="136" spans="1:8" x14ac:dyDescent="0.3">
      <c r="A136" s="3"/>
      <c r="C136" s="3"/>
      <c r="G136" s="3"/>
      <c r="H136" s="3"/>
    </row>
    <row r="137" spans="1:8" x14ac:dyDescent="0.3">
      <c r="A137" s="3"/>
      <c r="C137" s="3"/>
      <c r="G137" s="3"/>
      <c r="H137" s="3"/>
    </row>
    <row r="138" spans="1:8" x14ac:dyDescent="0.3">
      <c r="A138" s="3"/>
      <c r="C138" s="3"/>
      <c r="G138" s="3"/>
      <c r="H138" s="3"/>
    </row>
    <row r="139" spans="1:8" x14ac:dyDescent="0.3">
      <c r="A139" s="3"/>
      <c r="C139" s="3"/>
      <c r="G139" s="3"/>
      <c r="H139" s="3"/>
    </row>
    <row r="140" spans="1:8" x14ac:dyDescent="0.3">
      <c r="A140" s="3"/>
      <c r="C140" s="3"/>
      <c r="G140" s="3"/>
      <c r="H140" s="3"/>
    </row>
    <row r="141" spans="1:8" x14ac:dyDescent="0.3">
      <c r="A141" s="3"/>
      <c r="C141" s="3"/>
      <c r="G141" s="3"/>
      <c r="H141" s="3"/>
    </row>
    <row r="142" spans="1:8" x14ac:dyDescent="0.3">
      <c r="A142" s="3"/>
      <c r="C142" s="3"/>
      <c r="G142" s="3"/>
      <c r="H142" s="3"/>
    </row>
    <row r="143" spans="1:8" x14ac:dyDescent="0.3">
      <c r="A143" s="3"/>
      <c r="C143" s="3"/>
      <c r="G143" s="3"/>
      <c r="H143" s="3"/>
    </row>
    <row r="144" spans="1:8" x14ac:dyDescent="0.3">
      <c r="A144" s="3"/>
      <c r="C144" s="3"/>
      <c r="G144" s="3"/>
      <c r="H144" s="3"/>
    </row>
    <row r="145" spans="1:8" x14ac:dyDescent="0.3">
      <c r="A145" s="3"/>
      <c r="C145" s="3"/>
      <c r="G145" s="3"/>
      <c r="H145" s="3"/>
    </row>
    <row r="146" spans="1:8" x14ac:dyDescent="0.3">
      <c r="A146" s="3"/>
      <c r="C146" s="3"/>
      <c r="G146" s="3"/>
      <c r="H146" s="3"/>
    </row>
    <row r="147" spans="1:8" x14ac:dyDescent="0.3">
      <c r="A147" s="3"/>
      <c r="C147" s="3"/>
      <c r="G147" s="3"/>
      <c r="H147" s="3"/>
    </row>
    <row r="148" spans="1:8" x14ac:dyDescent="0.3">
      <c r="A148" s="3"/>
      <c r="C148" s="3"/>
      <c r="G148" s="3"/>
      <c r="H148" s="3"/>
    </row>
    <row r="149" spans="1:8" x14ac:dyDescent="0.3">
      <c r="A149" s="3"/>
      <c r="C149" s="3"/>
      <c r="G149" s="3"/>
      <c r="H149" s="3"/>
    </row>
    <row r="150" spans="1:8" x14ac:dyDescent="0.3">
      <c r="A150" s="3"/>
      <c r="C150" s="3"/>
      <c r="G150" s="3"/>
      <c r="H150" s="3"/>
    </row>
    <row r="151" spans="1:8" x14ac:dyDescent="0.3">
      <c r="A151" s="3"/>
      <c r="C151" s="3"/>
      <c r="G151" s="3"/>
      <c r="H151" s="3"/>
    </row>
    <row r="152" spans="1:8" x14ac:dyDescent="0.3">
      <c r="A152" s="3"/>
      <c r="C152" s="3"/>
      <c r="G152" s="3"/>
      <c r="H152" s="3"/>
    </row>
    <row r="153" spans="1:8" x14ac:dyDescent="0.3">
      <c r="A153" s="3"/>
      <c r="C153" s="3"/>
      <c r="G153" s="3"/>
      <c r="H153" s="3"/>
    </row>
    <row r="154" spans="1:8" x14ac:dyDescent="0.3">
      <c r="A154" s="3"/>
      <c r="C154" s="3"/>
      <c r="G154" s="3"/>
      <c r="H154" s="3"/>
    </row>
    <row r="155" spans="1:8" x14ac:dyDescent="0.3">
      <c r="A155" s="3"/>
      <c r="C155" s="3"/>
      <c r="G155" s="3"/>
      <c r="H155" s="3"/>
    </row>
    <row r="156" spans="1:8" x14ac:dyDescent="0.3">
      <c r="A156" s="3"/>
      <c r="C156" s="3"/>
      <c r="G156" s="3"/>
      <c r="H156" s="3"/>
    </row>
    <row r="157" spans="1:8" x14ac:dyDescent="0.3">
      <c r="A157" s="3"/>
      <c r="C157" s="3"/>
      <c r="G157" s="3"/>
      <c r="H157" s="3"/>
    </row>
    <row r="158" spans="1:8" x14ac:dyDescent="0.3">
      <c r="A158" s="3"/>
      <c r="C158" s="3"/>
      <c r="G158" s="3"/>
      <c r="H158" s="3"/>
    </row>
    <row r="159" spans="1:8" x14ac:dyDescent="0.3">
      <c r="A159" s="3"/>
      <c r="C159" s="3"/>
      <c r="G159" s="3"/>
      <c r="H159" s="3"/>
    </row>
    <row r="160" spans="1:8" x14ac:dyDescent="0.3">
      <c r="A160" s="3"/>
      <c r="C160" s="3"/>
      <c r="G160" s="3"/>
      <c r="H160" s="3"/>
    </row>
    <row r="161" spans="1:8" x14ac:dyDescent="0.3">
      <c r="A161" s="3"/>
      <c r="C161" s="3"/>
      <c r="G161" s="3"/>
      <c r="H161" s="3"/>
    </row>
    <row r="162" spans="1:8" x14ac:dyDescent="0.3">
      <c r="A162" s="3"/>
      <c r="C162" s="3"/>
      <c r="G162" s="3"/>
      <c r="H162" s="3"/>
    </row>
    <row r="163" spans="1:8" x14ac:dyDescent="0.3">
      <c r="A163" s="3"/>
      <c r="C163" s="3"/>
      <c r="G163" s="3"/>
      <c r="H163" s="3"/>
    </row>
    <row r="164" spans="1:8" x14ac:dyDescent="0.3">
      <c r="A164" s="3"/>
      <c r="C164" s="3"/>
      <c r="G164" s="3"/>
      <c r="H164" s="3"/>
    </row>
    <row r="165" spans="1:8" x14ac:dyDescent="0.3">
      <c r="A165" s="3"/>
      <c r="C165" s="3"/>
      <c r="G165" s="3"/>
      <c r="H165" s="3"/>
    </row>
    <row r="166" spans="1:8" x14ac:dyDescent="0.3">
      <c r="A166" s="3"/>
      <c r="C166" s="3"/>
      <c r="G166" s="3"/>
      <c r="H166" s="3"/>
    </row>
    <row r="167" spans="1:8" x14ac:dyDescent="0.3">
      <c r="A167" s="3"/>
      <c r="C167" s="3"/>
      <c r="G167" s="3"/>
      <c r="H167" s="3"/>
    </row>
    <row r="168" spans="1:8" x14ac:dyDescent="0.3">
      <c r="A168" s="3"/>
      <c r="C168" s="3"/>
      <c r="G168" s="3"/>
      <c r="H168" s="3"/>
    </row>
    <row r="169" spans="1:8" x14ac:dyDescent="0.3">
      <c r="A169" s="3"/>
      <c r="C169" s="3"/>
      <c r="G169" s="3"/>
      <c r="H169" s="3"/>
    </row>
    <row r="170" spans="1:8" x14ac:dyDescent="0.3">
      <c r="A170" s="3"/>
      <c r="C170" s="3"/>
      <c r="G170" s="3"/>
      <c r="H170" s="3"/>
    </row>
    <row r="171" spans="1:8" x14ac:dyDescent="0.3">
      <c r="A171" s="3"/>
      <c r="C171" s="3"/>
      <c r="G171" s="3"/>
      <c r="H171" s="3"/>
    </row>
    <row r="172" spans="1:8" x14ac:dyDescent="0.3">
      <c r="A172" s="3"/>
      <c r="C172" s="3"/>
      <c r="G172" s="3"/>
      <c r="H172" s="3"/>
    </row>
    <row r="173" spans="1:8" x14ac:dyDescent="0.3">
      <c r="A173" s="3"/>
      <c r="C173" s="3"/>
      <c r="G173" s="3"/>
      <c r="H173" s="3"/>
    </row>
    <row r="174" spans="1:8" x14ac:dyDescent="0.3">
      <c r="A174" s="3"/>
      <c r="C174" s="3"/>
      <c r="G174" s="3"/>
      <c r="H174" s="3"/>
    </row>
    <row r="175" spans="1:8" x14ac:dyDescent="0.3">
      <c r="A175" s="3"/>
      <c r="C175" s="3"/>
      <c r="G175" s="3"/>
      <c r="H175" s="3"/>
    </row>
    <row r="176" spans="1:8" x14ac:dyDescent="0.3">
      <c r="G176" s="3"/>
      <c r="H176" s="3"/>
    </row>
    <row r="177" spans="7:8" x14ac:dyDescent="0.3">
      <c r="G177" s="3"/>
      <c r="H177" s="3"/>
    </row>
    <row r="178" spans="7:8" x14ac:dyDescent="0.3">
      <c r="G178" s="3"/>
      <c r="H178" s="3"/>
    </row>
    <row r="179" spans="7:8" x14ac:dyDescent="0.3">
      <c r="G179" s="3"/>
      <c r="H179" s="3"/>
    </row>
    <row r="180" spans="7:8" x14ac:dyDescent="0.3">
      <c r="G180" s="3"/>
      <c r="H180" s="3"/>
    </row>
    <row r="181" spans="7:8" x14ac:dyDescent="0.3">
      <c r="G181" s="3"/>
      <c r="H181" s="3"/>
    </row>
    <row r="182" spans="7:8" x14ac:dyDescent="0.3">
      <c r="G182" s="3"/>
      <c r="H182" s="3"/>
    </row>
    <row r="183" spans="7:8" x14ac:dyDescent="0.3">
      <c r="G183" s="3"/>
      <c r="H183" s="3"/>
    </row>
    <row r="184" spans="7:8" x14ac:dyDescent="0.3">
      <c r="G184" s="3"/>
      <c r="H184" s="3"/>
    </row>
    <row r="185" spans="7:8" x14ac:dyDescent="0.3">
      <c r="G185" s="3"/>
      <c r="H185" s="3"/>
    </row>
    <row r="186" spans="7:8" x14ac:dyDescent="0.3">
      <c r="G186" s="3"/>
      <c r="H186" s="3"/>
    </row>
    <row r="187" spans="7:8" x14ac:dyDescent="0.3">
      <c r="G187" s="3"/>
      <c r="H187" s="3"/>
    </row>
    <row r="188" spans="7:8" x14ac:dyDescent="0.3">
      <c r="G188" s="3"/>
      <c r="H188" s="3"/>
    </row>
    <row r="189" spans="7:8" x14ac:dyDescent="0.3">
      <c r="G189" s="3"/>
      <c r="H189" s="3"/>
    </row>
    <row r="190" spans="7:8" x14ac:dyDescent="0.3">
      <c r="G190" s="3"/>
      <c r="H190" s="3"/>
    </row>
    <row r="191" spans="7:8" x14ac:dyDescent="0.3">
      <c r="G191" s="3"/>
      <c r="H191" s="3"/>
    </row>
    <row r="192" spans="7:8" x14ac:dyDescent="0.3">
      <c r="G192" s="3"/>
      <c r="H192" s="3"/>
    </row>
    <row r="193" spans="7:8" x14ac:dyDescent="0.3">
      <c r="G193" s="3"/>
      <c r="H193" s="3"/>
    </row>
    <row r="194" spans="7:8" x14ac:dyDescent="0.3">
      <c r="G194" s="3"/>
      <c r="H194" s="3"/>
    </row>
    <row r="195" spans="7:8" x14ac:dyDescent="0.3">
      <c r="G195" s="3"/>
      <c r="H195" s="3"/>
    </row>
    <row r="196" spans="7:8" x14ac:dyDescent="0.3">
      <c r="G196" s="3"/>
      <c r="H196" s="3"/>
    </row>
    <row r="197" spans="7:8" x14ac:dyDescent="0.3">
      <c r="G197" s="3"/>
      <c r="H197" s="3"/>
    </row>
    <row r="198" spans="7:8" x14ac:dyDescent="0.3">
      <c r="G198" s="3"/>
      <c r="H198" s="3"/>
    </row>
    <row r="199" spans="7:8" x14ac:dyDescent="0.3">
      <c r="G199" s="3"/>
      <c r="H199" s="3"/>
    </row>
    <row r="200" spans="7:8" x14ac:dyDescent="0.3">
      <c r="G200" s="3"/>
      <c r="H200" s="3"/>
    </row>
    <row r="201" spans="7:8" x14ac:dyDescent="0.3">
      <c r="G201" s="3"/>
      <c r="H201" s="3"/>
    </row>
    <row r="202" spans="7:8" x14ac:dyDescent="0.3">
      <c r="G202" s="3"/>
      <c r="H202" s="3"/>
    </row>
    <row r="203" spans="7:8" x14ac:dyDescent="0.3">
      <c r="G203" s="3"/>
      <c r="H203" s="3"/>
    </row>
    <row r="204" spans="7:8" x14ac:dyDescent="0.3">
      <c r="G204" s="3"/>
      <c r="H204" s="3"/>
    </row>
    <row r="205" spans="7:8" x14ac:dyDescent="0.3">
      <c r="G205" s="3"/>
      <c r="H205" s="3"/>
    </row>
    <row r="206" spans="7:8" x14ac:dyDescent="0.3">
      <c r="G206" s="3"/>
      <c r="H206" s="3"/>
    </row>
    <row r="207" spans="7:8" x14ac:dyDescent="0.3">
      <c r="G207" s="3"/>
      <c r="H207" s="3"/>
    </row>
    <row r="208" spans="7:8" x14ac:dyDescent="0.3">
      <c r="G208" s="3"/>
      <c r="H208" s="3"/>
    </row>
    <row r="209" spans="7:8" x14ac:dyDescent="0.3">
      <c r="G209" s="3"/>
      <c r="H209" s="3"/>
    </row>
    <row r="210" spans="7:8" x14ac:dyDescent="0.3">
      <c r="G210" s="3"/>
      <c r="H210" s="3"/>
    </row>
    <row r="211" spans="7:8" x14ac:dyDescent="0.3">
      <c r="G211" s="3"/>
      <c r="H211" s="3"/>
    </row>
    <row r="212" spans="7:8" x14ac:dyDescent="0.3">
      <c r="G212" s="3"/>
      <c r="H212" s="3"/>
    </row>
    <row r="213" spans="7:8" x14ac:dyDescent="0.3">
      <c r="G213" s="3"/>
      <c r="H213" s="3"/>
    </row>
    <row r="214" spans="7:8" x14ac:dyDescent="0.3">
      <c r="G214" s="3"/>
      <c r="H214" s="3"/>
    </row>
    <row r="215" spans="7:8" x14ac:dyDescent="0.3">
      <c r="G215" s="3"/>
      <c r="H215" s="3"/>
    </row>
    <row r="216" spans="7:8" x14ac:dyDescent="0.3">
      <c r="G216" s="3"/>
      <c r="H216" s="3"/>
    </row>
    <row r="217" spans="7:8" x14ac:dyDescent="0.3">
      <c r="G217" s="3"/>
      <c r="H217" s="3"/>
    </row>
    <row r="218" spans="7:8" x14ac:dyDescent="0.3">
      <c r="G218" s="3"/>
      <c r="H218" s="3"/>
    </row>
    <row r="219" spans="7:8" x14ac:dyDescent="0.3">
      <c r="G219" s="3"/>
      <c r="H219" s="3"/>
    </row>
    <row r="220" spans="7:8" x14ac:dyDescent="0.3">
      <c r="G220" s="3"/>
      <c r="H220" s="3"/>
    </row>
    <row r="221" spans="7:8" x14ac:dyDescent="0.3">
      <c r="G221" s="3"/>
      <c r="H221" s="3"/>
    </row>
    <row r="222" spans="7:8" x14ac:dyDescent="0.3">
      <c r="G222" s="3"/>
      <c r="H222" s="3"/>
    </row>
    <row r="223" spans="7:8" x14ac:dyDescent="0.3">
      <c r="G223" s="3"/>
      <c r="H223" s="3"/>
    </row>
    <row r="224" spans="7:8" x14ac:dyDescent="0.3">
      <c r="G224" s="3"/>
      <c r="H224" s="3"/>
    </row>
    <row r="225" spans="7:8" x14ac:dyDescent="0.3">
      <c r="G225" s="3"/>
      <c r="H225" s="3"/>
    </row>
    <row r="226" spans="7:8" x14ac:dyDescent="0.3">
      <c r="G226" s="3"/>
      <c r="H226" s="3"/>
    </row>
    <row r="227" spans="7:8" x14ac:dyDescent="0.3">
      <c r="G227" s="3"/>
      <c r="H227" s="3"/>
    </row>
    <row r="228" spans="7:8" x14ac:dyDescent="0.3">
      <c r="G228" s="3"/>
      <c r="H228" s="3"/>
    </row>
    <row r="229" spans="7:8" x14ac:dyDescent="0.3">
      <c r="G229" s="3"/>
      <c r="H229" s="3"/>
    </row>
    <row r="230" spans="7:8" x14ac:dyDescent="0.3">
      <c r="G230" s="3"/>
      <c r="H230" s="3"/>
    </row>
    <row r="231" spans="7:8" x14ac:dyDescent="0.3">
      <c r="G231" s="3"/>
      <c r="H231" s="3"/>
    </row>
    <row r="232" spans="7:8" x14ac:dyDescent="0.3">
      <c r="G232" s="3"/>
      <c r="H232" s="3"/>
    </row>
    <row r="233" spans="7:8" x14ac:dyDescent="0.3">
      <c r="G233" s="3"/>
      <c r="H233" s="3"/>
    </row>
    <row r="234" spans="7:8" x14ac:dyDescent="0.3">
      <c r="G234" s="3"/>
      <c r="H234" s="3"/>
    </row>
    <row r="235" spans="7:8" x14ac:dyDescent="0.3">
      <c r="G235" s="3"/>
      <c r="H235" s="3"/>
    </row>
    <row r="236" spans="7:8" x14ac:dyDescent="0.3">
      <c r="G236" s="3"/>
      <c r="H236" s="3"/>
    </row>
    <row r="237" spans="7:8" x14ac:dyDescent="0.3">
      <c r="G237" s="3"/>
      <c r="H237" s="3"/>
    </row>
    <row r="238" spans="7:8" x14ac:dyDescent="0.3">
      <c r="G238" s="3"/>
      <c r="H238" s="3"/>
    </row>
    <row r="239" spans="7:8" x14ac:dyDescent="0.3">
      <c r="G239" s="3"/>
      <c r="H239" s="3"/>
    </row>
    <row r="240" spans="7:8" x14ac:dyDescent="0.3">
      <c r="G240" s="3"/>
      <c r="H240" s="3"/>
    </row>
    <row r="241" spans="7:8" x14ac:dyDescent="0.3">
      <c r="G241" s="3"/>
      <c r="H241" s="3"/>
    </row>
    <row r="242" spans="7:8" x14ac:dyDescent="0.3">
      <c r="G242" s="3"/>
      <c r="H242" s="3"/>
    </row>
    <row r="243" spans="7:8" x14ac:dyDescent="0.3">
      <c r="G243" s="3"/>
      <c r="H243" s="3"/>
    </row>
    <row r="244" spans="7:8" x14ac:dyDescent="0.3">
      <c r="G244" s="3"/>
      <c r="H244" s="3"/>
    </row>
    <row r="245" spans="7:8" x14ac:dyDescent="0.3">
      <c r="G245" s="3"/>
      <c r="H245" s="3"/>
    </row>
    <row r="246" spans="7:8" x14ac:dyDescent="0.3">
      <c r="G246" s="3"/>
      <c r="H246" s="3"/>
    </row>
    <row r="247" spans="7:8" x14ac:dyDescent="0.3">
      <c r="G247" s="3"/>
      <c r="H247" s="3"/>
    </row>
    <row r="248" spans="7:8" x14ac:dyDescent="0.3">
      <c r="G248" s="3"/>
      <c r="H248" s="3"/>
    </row>
    <row r="249" spans="7:8" x14ac:dyDescent="0.3">
      <c r="G249" s="3"/>
      <c r="H249" s="3"/>
    </row>
    <row r="250" spans="7:8" x14ac:dyDescent="0.3">
      <c r="G250" s="3"/>
      <c r="H250" s="3"/>
    </row>
    <row r="251" spans="7:8" x14ac:dyDescent="0.3">
      <c r="G251" s="3"/>
      <c r="H251" s="3"/>
    </row>
    <row r="252" spans="7:8" x14ac:dyDescent="0.3">
      <c r="G252" s="3"/>
      <c r="H252" s="3"/>
    </row>
    <row r="253" spans="7:8" x14ac:dyDescent="0.3">
      <c r="G253" s="3"/>
      <c r="H253" s="3"/>
    </row>
    <row r="254" spans="7:8" x14ac:dyDescent="0.3">
      <c r="G254" s="3"/>
      <c r="H254" s="3"/>
    </row>
    <row r="255" spans="7:8" x14ac:dyDescent="0.3">
      <c r="G255" s="3"/>
      <c r="H255" s="3"/>
    </row>
    <row r="256" spans="7:8" x14ac:dyDescent="0.3">
      <c r="G256" s="3"/>
      <c r="H256" s="3"/>
    </row>
  </sheetData>
  <mergeCells count="4">
    <mergeCell ref="A2:H3"/>
    <mergeCell ref="K2:R2"/>
    <mergeCell ref="AX2:BB3"/>
    <mergeCell ref="K3:Q3"/>
  </mergeCells>
  <conditionalFormatting sqref="G5:G53">
    <cfRule type="containsText" dxfId="10" priority="1" operator="containsText" text="Low">
      <formula>NOT(ISERROR(SEARCH("Low",G5)))</formula>
    </cfRule>
    <cfRule type="containsText" dxfId="9" priority="2" operator="containsText" text="Moderate">
      <formula>NOT(ISERROR(SEARCH("Moderate",G5)))</formula>
    </cfRule>
    <cfRule type="containsText" dxfId="8" priority="3" operator="containsText" text="Significant">
      <formula>NOT(ISERROR(SEARCH("Significant",G5)))</formula>
    </cfRule>
    <cfRule type="containsText" dxfId="7" priority="4" operator="containsText" text="Non-Aphis">
      <formula>NOT(ISERROR(SEARCH("Non-Aphis",G5)))</formula>
    </cfRule>
    <cfRule type="containsText" dxfId="6" priority="5" operator="containsText" text="Aphis">
      <formula>NOT(ISERROR(SEARCH("Aphis",G5)))</formula>
    </cfRule>
  </conditionalFormatting>
  <dataValidations count="10">
    <dataValidation allowBlank="1" showInputMessage="1" showErrorMessage="1" promptTitle="Supplier Unique Identifier" prompt="To distinguish part+supplier from just part #" sqref="B4" xr:uid="{75932700-ECA0-42B9-B025-250FB208829E}"/>
    <dataValidation allowBlank="1" showInputMessage="1" showErrorMessage="1" promptTitle="Metrology" prompt="Basic: Manual measurement relying on human reading (handclipers, micrometers, go/no go gauges). Prone to human error and best for low tolerance parts._x000a_Advanced: Automated equipment with digital data recording (CMM, keyence vision systems,laser scanners)" sqref="Y4:AA4" xr:uid="{32ED2582-E730-469F-B9B4-7BE479FA13CF}">
      <formula1>0</formula1>
      <formula2>0</formula2>
    </dataValidation>
    <dataValidation allowBlank="1" showInputMessage="1" showErrorMessage="1" promptTitle="KPI Nature" prompt="PPMs are consistently changing and should be kept in a separate sheet. Vendor Performance Sheet." sqref="Z4" xr:uid="{E49EDDC3-579D-414A-BD70-8945C50D93E0}">
      <formula1>0</formula1>
      <formula2>0</formula2>
    </dataValidation>
    <dataValidation allowBlank="1" showInputMessage="1" showErrorMessage="1" promptTitle="Capacity Utilization" prompt="Actual Capacity Utilization is the ratio of total demand to Actual Capacity, expressed as a percentage. It indicates how loaded a supplier is and inversely reflects available Headroom." sqref="N4" xr:uid="{2F3B6419-F57F-4060-ACE3-25A18B52DE32}"/>
    <dataValidation allowBlank="1" showInputMessage="1" showErrorMessage="1" promptTitle="Headroom" prompt="Is the remaining usable capacity at a supplier after both Intuitive Flow Rate and Non-Intuitive Demand are subtracted from Actual Capacity. Headroom = {Actual_Capacity − (Intuitive_Flow_Rate + Non_Intuitive_Demand)}/Intuitive_flow_rate. %" sqref="O4" xr:uid="{41263281-5151-4EDA-887A-8B904D888DB0}"/>
    <dataValidation allowBlank="1" showInputMessage="1" showErrorMessage="1" promptTitle="Non_Intuitive_Demand" prompt="Non-Intuitive Demand is the aggregate units per year a supplier commits to all customers outside of Intuitive. It is the external demand competing for the same constrained capacity from which Intuitive draws. From Audits." sqref="M4" xr:uid="{8E875F60-54C4-41FE-9483-0239B35A26CB}"/>
    <dataValidation allowBlank="1" showInputMessage="1" showErrorMessage="1" promptTitle="Intuitive_Flow_Rate" prompt="Intuitive Flow Rate is the total units per year of a specific part that Intuitive demands from its supply base. It represents the pull signal against which supplier capacity adequacy is measured." sqref="L4" xr:uid="{C62A87F3-7773-489F-B18F-872E7FE53C1B}"/>
    <dataValidation allowBlank="1" showInputMessage="1" showErrorMessage="1" promptTitle="T-Max" prompt="Theoretical max capacity is the highest possible output rate of a system operating continuously under perfect conditions with zero losses. It represents a physical or engineering ceiling that real operations approach but never reach.  In Units/Year." sqref="K4" xr:uid="{B7583846-D85C-44F7-9A95-E08C61359461}"/>
    <dataValidation allowBlank="1" showInputMessage="1" showErrorMessage="1" promptTitle="Intuitive#" prompt="Belongs to Intuitive ASL. Intuitive supplier ID." sqref="F4" xr:uid="{07C8FD69-63EE-441D-87A9-573F6E51D5DF}"/>
    <dataValidation allowBlank="1" showInputMessage="1" showErrorMessage="1" promptTitle="Supplier_Atm" prompt="Number based on ATM Approved Supplier List" sqref="E4" xr:uid="{993DE148-C7B4-4A7D-A097-7BC5F4F5CDD3}"/>
  </dataValidations>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ACC2D608-0A9C-46D2-98DD-1FD5062489DE}">
          <x14:formula1>
            <xm:f>'Yields-Labor-Cube'!$P$2:$P$4</xm:f>
          </x14:formula1>
          <xm:sqref>BK53 BL5:BL52</xm:sqref>
        </x14:dataValidation>
        <x14:dataValidation type="list" allowBlank="1" showInputMessage="1" showErrorMessage="1" xr:uid="{663CE47C-C441-4F18-84E1-A3203805AFC5}">
          <x14:formula1>
            <xm:f>'Yields-Labor-Cube'!$D$2:$D$4</xm:f>
          </x14:formula1>
          <xm:sqref>AX53 AY5:AY52</xm:sqref>
        </x14:dataValidation>
        <x14:dataValidation type="list" allowBlank="1" showInputMessage="1" showErrorMessage="1" xr:uid="{13CCE9DB-BB05-43AE-B909-50E893CB2DB0}">
          <x14:formula1>
            <xm:f>'Yields-Labor-Cube'!$C$2:$C$3</xm:f>
          </x14:formula1>
          <xm:sqref>AQ53 AR5:AS52</xm:sqref>
        </x14:dataValidation>
        <x14:dataValidation type="list" allowBlank="1" showInputMessage="1" showErrorMessage="1" xr:uid="{0F24C991-ABAB-4A8D-B178-473A6E7E630F}">
          <x14:formula1>
            <xm:f>'Yields-Labor-Cube'!$G$2:$G$5</xm:f>
          </x14:formula1>
          <xm:sqref>AP53 AQ5:AQ52</xm:sqref>
        </x14:dataValidation>
        <x14:dataValidation type="list" allowBlank="1" showInputMessage="1" showErrorMessage="1" xr:uid="{486FB0DF-4E6C-485A-9DF9-E57916062836}">
          <x14:formula1>
            <xm:f>'Yields-Labor-Cube'!$O$2:$O$5</xm:f>
          </x14:formula1>
          <xm:sqref>AH53 AI5:AI52</xm:sqref>
        </x14:dataValidation>
        <x14:dataValidation type="list" allowBlank="1" showInputMessage="1" showErrorMessage="1" xr:uid="{2335852B-7349-4165-BC00-D8813DDFC2FC}">
          <x14:formula1>
            <xm:f>'Yields-Labor-Cube'!$F$2:$F$6</xm:f>
          </x14:formula1>
          <xm:sqref>X53 Y5:Y52</xm:sqref>
        </x14:dataValidation>
        <x14:dataValidation type="list" allowBlank="1" showInputMessage="1" showErrorMessage="1" xr:uid="{EDD0A11C-837C-4E66-A88C-A180B610B332}">
          <x14:formula1>
            <xm:f>'Yields-Labor-Cube'!$N$2:$N$4</xm:f>
          </x14:formula1>
          <xm:sqref>Z53 AA5:AA52</xm:sqref>
        </x14:dataValidation>
        <x14:dataValidation type="list" allowBlank="1" showInputMessage="1" showErrorMessage="1" xr:uid="{5D59038A-6B4A-449F-8FCB-CDF4FF4A2CFF}">
          <x14:formula1>
            <xm:f>'Yields-Labor-Cube'!$C$2:$C$4</xm:f>
          </x14:formula1>
          <xm:sqref>BI5:BI52 BH53 AB5:AG52 AA53:AF53 V5:V52 U53 T5:T52</xm:sqref>
        </x14:dataValidation>
        <x14:dataValidation type="list" allowBlank="1" showInputMessage="1" showErrorMessage="1" xr:uid="{70B249DD-0F49-4908-BC1B-E2F9BAA75EAE}">
          <x14:formula1>
            <xm:f>'Yields-Labor-Cube'!$A$2:$A$6</xm:f>
          </x14:formula1>
          <xm:sqref>H5:H53</xm:sqref>
        </x14:dataValidation>
        <x14:dataValidation type="list" allowBlank="1" showInputMessage="1" showErrorMessage="1" xr:uid="{87502C89-EADC-4745-86BC-8C7CF854E202}">
          <x14:formula1>
            <xm:f>'Yields-Labor-Cube'!$B$2:$B$6</xm:f>
          </x14:formula1>
          <xm:sqref>G5:G15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90C7-F26D-45B5-B108-3FF20D9DDC66}">
  <sheetPr>
    <tabColor theme="5" tint="0.39997558519241921"/>
  </sheetPr>
  <dimension ref="A1:BW256"/>
  <sheetViews>
    <sheetView showGridLines="0" tabSelected="1" topLeftCell="K1" zoomScale="110" zoomScaleNormal="110" workbookViewId="0">
      <selection activeCell="N6" sqref="N6"/>
    </sheetView>
  </sheetViews>
  <sheetFormatPr defaultRowHeight="14.4" x14ac:dyDescent="0.3"/>
  <cols>
    <col min="1" max="1" width="20.6640625" customWidth="1"/>
    <col min="2" max="2" width="0.21875" hidden="1" customWidth="1"/>
    <col min="3" max="3" width="52.109375" customWidth="1"/>
    <col min="4" max="4" width="25" customWidth="1"/>
    <col min="5" max="5" width="14.77734375" customWidth="1"/>
    <col min="6" max="6" width="11" customWidth="1"/>
    <col min="7" max="7" width="22.21875" customWidth="1"/>
    <col min="8" max="8" width="21.77734375" customWidth="1"/>
    <col min="10" max="10" width="19.88671875" customWidth="1"/>
    <col min="11" max="11" width="12.5546875" customWidth="1"/>
    <col min="12" max="12" width="14.33203125" customWidth="1"/>
    <col min="13" max="13" width="16.21875" customWidth="1"/>
    <col min="14" max="14" width="14.33203125" customWidth="1"/>
    <col min="15" max="15" width="14.88671875" customWidth="1"/>
    <col min="16" max="16" width="14.44140625" customWidth="1"/>
    <col min="17" max="20" width="16.77734375" customWidth="1"/>
    <col min="21" max="21" width="17.44140625" customWidth="1"/>
    <col min="22" max="22" width="12" customWidth="1"/>
    <col min="23" max="26" width="17.109375" customWidth="1"/>
    <col min="27" max="27" width="19.33203125" customWidth="1"/>
    <col min="28" max="28" width="16.33203125" customWidth="1"/>
    <col min="29" max="33" width="17.44140625" customWidth="1"/>
    <col min="34" max="34" width="24.33203125" customWidth="1"/>
    <col min="35" max="35" width="24.44140625" customWidth="1"/>
    <col min="36" max="36" width="25.33203125" customWidth="1"/>
    <col min="37" max="37" width="19.21875" customWidth="1"/>
    <col min="38" max="38" width="20.77734375" customWidth="1"/>
    <col min="39" max="39" width="10.5546875" customWidth="1"/>
    <col min="40" max="40" width="18.33203125" customWidth="1"/>
    <col min="41" max="41" width="15.109375" customWidth="1"/>
    <col min="42" max="42" width="23" customWidth="1"/>
    <col min="43" max="43" width="16.5546875" customWidth="1"/>
    <col min="44" max="44" width="15.6640625" customWidth="1"/>
    <col min="45" max="45" width="19.33203125" customWidth="1"/>
    <col min="46" max="46" width="22.88671875" customWidth="1"/>
    <col min="47" max="47" width="26" customWidth="1"/>
    <col min="48" max="48" width="46.88671875" customWidth="1"/>
    <col min="50" max="50" width="21" customWidth="1"/>
    <col min="51" max="51" width="21.5546875" customWidth="1"/>
    <col min="52" max="52" width="21.6640625" customWidth="1"/>
    <col min="53" max="53" width="18" customWidth="1"/>
    <col min="54" max="54" width="17.77734375" customWidth="1"/>
    <col min="55" max="55" width="21" customWidth="1"/>
    <col min="56" max="56" width="40.109375" customWidth="1"/>
    <col min="57" max="59" width="60.44140625" customWidth="1"/>
    <col min="60" max="60" width="18.77734375" customWidth="1"/>
    <col min="61" max="61" width="24" customWidth="1"/>
    <col min="62" max="62" width="18.88671875" customWidth="1"/>
    <col min="63" max="63" width="19.77734375" customWidth="1"/>
    <col min="64" max="64" width="37.109375" customWidth="1"/>
    <col min="65" max="65" width="44.88671875" customWidth="1"/>
    <col min="66" max="66" width="17.33203125" customWidth="1"/>
    <col min="67" max="67" width="21.109375" customWidth="1"/>
    <col min="68" max="68" width="18.5546875" customWidth="1"/>
    <col min="69" max="69" width="20" customWidth="1"/>
    <col min="70" max="70" width="23.88671875" customWidth="1"/>
    <col min="71" max="71" width="30.77734375" customWidth="1"/>
    <col min="72" max="72" width="22.33203125" customWidth="1"/>
    <col min="73" max="74" width="18.6640625" customWidth="1"/>
  </cols>
  <sheetData>
    <row r="1" spans="1:75" ht="15" thickBot="1" x14ac:dyDescent="0.35">
      <c r="A1" s="65" t="s">
        <v>181</v>
      </c>
      <c r="K1" t="s">
        <v>596</v>
      </c>
      <c r="N1" s="214" t="s">
        <v>623</v>
      </c>
      <c r="O1" s="41">
        <v>7</v>
      </c>
    </row>
    <row r="2" spans="1:75" x14ac:dyDescent="0.3">
      <c r="A2" s="511" t="s">
        <v>49</v>
      </c>
      <c r="B2" s="512"/>
      <c r="C2" s="512"/>
      <c r="D2" s="512"/>
      <c r="E2" s="512"/>
      <c r="F2" s="512"/>
      <c r="G2" s="512"/>
      <c r="H2" s="513"/>
      <c r="L2" s="456" t="s">
        <v>629</v>
      </c>
      <c r="O2" t="s">
        <v>595</v>
      </c>
      <c r="AI2" s="523" t="s">
        <v>43</v>
      </c>
      <c r="AJ2" s="524"/>
      <c r="AK2" s="524"/>
      <c r="AL2" s="524"/>
      <c r="AM2" s="524"/>
      <c r="AN2" s="524"/>
      <c r="AO2" s="524"/>
      <c r="AP2" s="524"/>
      <c r="AQ2" s="524"/>
      <c r="AR2" s="524"/>
      <c r="AS2" s="524"/>
      <c r="AT2" s="524"/>
      <c r="AU2" s="524"/>
      <c r="AV2" s="525"/>
      <c r="AX2" s="527" t="s">
        <v>98</v>
      </c>
      <c r="AY2" s="528"/>
      <c r="AZ2" s="528"/>
      <c r="BA2" s="528"/>
      <c r="BB2" s="528"/>
      <c r="BC2" s="528"/>
      <c r="BD2" s="528"/>
      <c r="BE2" s="529"/>
      <c r="BF2" s="68"/>
      <c r="BH2" s="200"/>
      <c r="BI2" s="517" t="s">
        <v>107</v>
      </c>
      <c r="BJ2" s="512"/>
      <c r="BK2" s="512"/>
      <c r="BL2" s="512"/>
      <c r="BM2" s="513"/>
      <c r="BO2" s="518" t="s">
        <v>113</v>
      </c>
      <c r="BP2" s="512"/>
      <c r="BQ2" s="512"/>
      <c r="BR2" s="512"/>
      <c r="BS2" s="512"/>
      <c r="BT2" s="512"/>
      <c r="BU2" s="512"/>
      <c r="BV2" s="512"/>
      <c r="BW2" s="513"/>
    </row>
    <row r="3" spans="1:75" ht="15" customHeight="1" thickBot="1" x14ac:dyDescent="0.35">
      <c r="A3" s="514"/>
      <c r="B3" s="515"/>
      <c r="C3" s="515"/>
      <c r="D3" s="515"/>
      <c r="E3" s="515"/>
      <c r="F3" s="515"/>
      <c r="G3" s="515"/>
      <c r="H3" s="516"/>
      <c r="K3" s="40" t="s">
        <v>583</v>
      </c>
      <c r="L3" s="40" t="s">
        <v>583</v>
      </c>
      <c r="O3" t="s">
        <v>594</v>
      </c>
      <c r="X3" t="s">
        <v>574</v>
      </c>
      <c r="Z3" s="40"/>
      <c r="AI3" s="521" t="s">
        <v>50</v>
      </c>
      <c r="AJ3" s="522"/>
      <c r="AK3" s="522"/>
      <c r="AL3" s="522"/>
      <c r="AM3" s="522"/>
      <c r="AN3" s="522"/>
      <c r="AO3" s="526"/>
      <c r="AP3" s="526"/>
      <c r="AQ3" s="526"/>
      <c r="AR3" s="526"/>
      <c r="AS3" s="526"/>
      <c r="AT3" s="526"/>
      <c r="AU3" s="526"/>
      <c r="AV3" s="8"/>
      <c r="AX3" s="530"/>
      <c r="AY3" s="531"/>
      <c r="AZ3" s="531"/>
      <c r="BA3" s="531"/>
      <c r="BB3" s="531"/>
      <c r="BC3" s="531"/>
      <c r="BD3" s="531"/>
      <c r="BE3" s="532"/>
      <c r="BF3" s="68"/>
      <c r="BH3" s="200"/>
      <c r="BI3" s="514"/>
      <c r="BJ3" s="515"/>
      <c r="BK3" s="515"/>
      <c r="BL3" s="515"/>
      <c r="BM3" s="516"/>
      <c r="BO3" s="519" t="s">
        <v>114</v>
      </c>
      <c r="BP3" s="515"/>
      <c r="BQ3" s="515"/>
      <c r="BR3" s="515"/>
      <c r="BS3" s="520" t="s">
        <v>153</v>
      </c>
      <c r="BT3" s="515"/>
      <c r="BU3" s="515"/>
      <c r="BV3" s="515"/>
      <c r="BW3" s="50" t="s">
        <v>155</v>
      </c>
    </row>
    <row r="4" spans="1:75" ht="29.4" thickBot="1" x14ac:dyDescent="0.35">
      <c r="A4" s="24" t="s">
        <v>60</v>
      </c>
      <c r="B4" s="24" t="s">
        <v>61</v>
      </c>
      <c r="C4" s="24" t="s">
        <v>15</v>
      </c>
      <c r="D4" s="24" t="s">
        <v>0</v>
      </c>
      <c r="E4" s="24" t="s">
        <v>1</v>
      </c>
      <c r="F4" s="24" t="s">
        <v>2</v>
      </c>
      <c r="G4" s="24" t="s">
        <v>5</v>
      </c>
      <c r="H4" s="16" t="s">
        <v>4</v>
      </c>
      <c r="I4" s="380" t="s">
        <v>584</v>
      </c>
      <c r="J4" s="510" t="s">
        <v>570</v>
      </c>
      <c r="K4" s="421" t="s">
        <v>164</v>
      </c>
      <c r="L4" s="406" t="s">
        <v>632</v>
      </c>
      <c r="M4" s="60" t="s">
        <v>167</v>
      </c>
      <c r="N4" s="406" t="s">
        <v>633</v>
      </c>
      <c r="O4" s="60" t="s">
        <v>547</v>
      </c>
      <c r="P4" s="371" t="s">
        <v>566</v>
      </c>
      <c r="Q4" s="60" t="s">
        <v>561</v>
      </c>
      <c r="R4" s="60" t="s">
        <v>563</v>
      </c>
      <c r="S4" s="372" t="s">
        <v>562</v>
      </c>
      <c r="T4" s="60" t="s">
        <v>567</v>
      </c>
      <c r="U4" s="60" t="s">
        <v>165</v>
      </c>
      <c r="V4" s="60" t="s">
        <v>94</v>
      </c>
      <c r="W4" s="373" t="s">
        <v>165</v>
      </c>
      <c r="X4" s="406" t="s">
        <v>166</v>
      </c>
      <c r="Y4" s="60" t="s">
        <v>168</v>
      </c>
      <c r="Z4" s="410" t="s">
        <v>575</v>
      </c>
      <c r="AA4" s="409" t="s">
        <v>577</v>
      </c>
      <c r="AB4" s="427" t="s">
        <v>576</v>
      </c>
      <c r="AC4" s="426" t="s">
        <v>20</v>
      </c>
      <c r="AD4" s="59"/>
      <c r="AE4" s="59"/>
      <c r="AF4" s="59"/>
      <c r="AG4" s="59"/>
      <c r="AH4" s="3"/>
      <c r="AI4" s="11" t="s">
        <v>24</v>
      </c>
      <c r="AJ4" s="12" t="s">
        <v>25</v>
      </c>
      <c r="AK4" s="12" t="s">
        <v>26</v>
      </c>
      <c r="AL4" s="12" t="s">
        <v>27</v>
      </c>
      <c r="AM4" s="12" t="s">
        <v>28</v>
      </c>
      <c r="AN4" s="12" t="s">
        <v>29</v>
      </c>
      <c r="AO4" s="12" t="s">
        <v>45</v>
      </c>
      <c r="AP4" s="12" t="s">
        <v>156</v>
      </c>
      <c r="AQ4" s="12" t="s">
        <v>46</v>
      </c>
      <c r="AR4" s="12" t="s">
        <v>38</v>
      </c>
      <c r="AS4" s="12" t="s">
        <v>39</v>
      </c>
      <c r="AT4" s="12" t="s">
        <v>40</v>
      </c>
      <c r="AU4" s="12" t="s">
        <v>41</v>
      </c>
      <c r="AV4" s="13" t="s">
        <v>42</v>
      </c>
      <c r="AW4" s="3"/>
      <c r="AX4" s="24" t="s">
        <v>99</v>
      </c>
      <c r="AY4" s="24" t="s">
        <v>101</v>
      </c>
      <c r="AZ4" s="24" t="s">
        <v>129</v>
      </c>
      <c r="BA4" s="24" t="s">
        <v>102</v>
      </c>
      <c r="BB4" s="24" t="s">
        <v>103</v>
      </c>
      <c r="BC4" s="24" t="s">
        <v>571</v>
      </c>
      <c r="BD4" s="24" t="s">
        <v>104</v>
      </c>
      <c r="BE4" s="16" t="s">
        <v>106</v>
      </c>
      <c r="BF4" s="3"/>
      <c r="BG4" s="3"/>
      <c r="BI4" s="24" t="s">
        <v>110</v>
      </c>
      <c r="BJ4" s="24" t="s">
        <v>109</v>
      </c>
      <c r="BK4" s="24" t="s">
        <v>111</v>
      </c>
      <c r="BL4" s="24" t="s">
        <v>108</v>
      </c>
      <c r="BM4" s="24" t="s">
        <v>112</v>
      </c>
      <c r="BO4" s="24" t="s">
        <v>115</v>
      </c>
      <c r="BP4" s="24" t="s">
        <v>116</v>
      </c>
      <c r="BQ4" s="24" t="s">
        <v>117</v>
      </c>
      <c r="BR4" s="24" t="s">
        <v>118</v>
      </c>
      <c r="BS4" s="24" t="s">
        <v>119</v>
      </c>
      <c r="BT4" s="24" t="s">
        <v>120</v>
      </c>
      <c r="BU4" s="24" t="s">
        <v>121</v>
      </c>
      <c r="BV4" s="24" t="s">
        <v>122</v>
      </c>
      <c r="BW4" s="16" t="s">
        <v>123</v>
      </c>
    </row>
    <row r="5" spans="1:75" x14ac:dyDescent="0.3">
      <c r="A5" s="384">
        <f>Martins!Y20</f>
        <v>666501</v>
      </c>
      <c r="B5" s="385" t="str">
        <f t="shared" ref="B5:B9" si="0">IF(A5="", "", A5 &amp; "/" &amp; E5)</f>
        <v>666501/28</v>
      </c>
      <c r="C5" s="384" t="str">
        <f>VLOOKUP(A5,YLC,2,FALSE)</f>
        <v>TISS,PORCINE,AORTA SEGMENTS</v>
      </c>
      <c r="D5" s="384" t="s">
        <v>57</v>
      </c>
      <c r="E5" s="384">
        <v>28</v>
      </c>
      <c r="F5" s="386"/>
      <c r="G5" s="387" t="s">
        <v>3</v>
      </c>
      <c r="H5" s="384" t="s">
        <v>7</v>
      </c>
      <c r="I5" s="398">
        <f>VLOOKUP(A5,YLC,5,FALSE)</f>
        <v>3</v>
      </c>
      <c r="J5" s="423">
        <f>VLOOKUP(A5,Martins!$C$20:$O$44,9,FALSE)</f>
        <v>217</v>
      </c>
      <c r="K5" s="491">
        <f>Martins!$D$6</f>
        <v>2500</v>
      </c>
      <c r="L5" s="352">
        <f>VLOOKUP(A5,Martins!$C$20:$AC$44,14,FALSE)</f>
        <v>0.99</v>
      </c>
      <c r="M5" s="61">
        <f>K5*L5</f>
        <v>2475</v>
      </c>
      <c r="N5" s="352">
        <f>VLOOKUP(A5,Martins!$C$20:$AC$40,15,FALSE)</f>
        <v>0.95</v>
      </c>
      <c r="O5" s="61">
        <f>ROUND($J5*VLOOKUP(A5,Martins!$C$20:$O$40,10,0)/N5,0)</f>
        <v>228</v>
      </c>
      <c r="P5" s="352">
        <f>O5/M5</f>
        <v>9.2121212121212118E-2</v>
      </c>
      <c r="Q5" s="392">
        <f>$J5*VLOOKUP($A5,'Yields-Labor-Cube'!$A$24:$O$46,3,FALSE)/(60)+(O5-J5*VLOOKUP(A5,'Yields-Labor-Cube'!$A$22:$O$46,14,FALSE))*$O$1/360</f>
        <v>3.8305555555555557</v>
      </c>
      <c r="R5" s="392">
        <f>Martins!$L$58*5</f>
        <v>36</v>
      </c>
      <c r="S5" s="391">
        <f>Q5/R5</f>
        <v>0.10640432098765433</v>
      </c>
      <c r="T5" s="392">
        <f>$J5*VLOOKUP($A5,'Yields-Labor-Cube'!$A$22:$O$46,4,FALSE)</f>
        <v>10.850000000000001</v>
      </c>
      <c r="U5" s="390">
        <f>Martins!$O$48</f>
        <v>240</v>
      </c>
      <c r="V5" s="390">
        <v>2</v>
      </c>
      <c r="W5" s="391">
        <f>T5/(U5*V5)</f>
        <v>2.2604166666666668E-2</v>
      </c>
      <c r="X5" s="391">
        <f>VLOOKUP($A5,'Yields-Labor-Cube'!$A$22:$O$46,15,FALSE)</f>
        <v>0.95</v>
      </c>
      <c r="Y5" s="390">
        <f t="shared" ref="Y5:Y9" si="1">ROUND(X5*J5,0)</f>
        <v>206</v>
      </c>
      <c r="Z5" s="391">
        <f>1/P5</f>
        <v>10.855263157894738</v>
      </c>
      <c r="AA5" s="391">
        <f>1/S5</f>
        <v>9.3981145757795499</v>
      </c>
      <c r="AB5" s="428">
        <f>1/W5</f>
        <v>44.23963133640553</v>
      </c>
      <c r="AC5" s="405">
        <f>MIN(Z5:AB5)</f>
        <v>9.3981145757795499</v>
      </c>
      <c r="AD5" s="348"/>
      <c r="AE5" s="348"/>
      <c r="AF5" s="348"/>
      <c r="AG5" s="348"/>
      <c r="AH5" s="19"/>
      <c r="AI5" s="19" t="s">
        <v>100</v>
      </c>
      <c r="AJ5" s="19"/>
      <c r="AK5" s="19" t="s">
        <v>100</v>
      </c>
      <c r="AL5" s="19" t="s">
        <v>130</v>
      </c>
      <c r="AM5" s="19" t="s">
        <v>126</v>
      </c>
      <c r="AN5" s="19"/>
      <c r="AO5" s="19" t="s">
        <v>100</v>
      </c>
      <c r="AP5" s="19" t="s">
        <v>126</v>
      </c>
      <c r="AQ5" s="19" t="s">
        <v>126</v>
      </c>
      <c r="AR5" s="19"/>
      <c r="AS5" s="19" t="s">
        <v>159</v>
      </c>
      <c r="AT5" s="19"/>
      <c r="AU5" s="19"/>
      <c r="AV5" s="10"/>
      <c r="AX5" s="19">
        <v>4</v>
      </c>
      <c r="AY5" s="19">
        <v>5</v>
      </c>
      <c r="AZ5" s="19" t="s">
        <v>139</v>
      </c>
      <c r="BA5" s="19" t="s">
        <v>100</v>
      </c>
      <c r="BB5" s="19">
        <v>3.5</v>
      </c>
      <c r="BC5" s="19"/>
      <c r="BD5" s="19" t="s">
        <v>93</v>
      </c>
      <c r="BE5" s="19"/>
      <c r="BF5" s="3"/>
      <c r="BG5" s="3"/>
      <c r="BI5" s="53">
        <v>200000</v>
      </c>
      <c r="BJ5" s="19" t="s">
        <v>100</v>
      </c>
      <c r="BK5" s="19"/>
      <c r="BL5" s="19" t="s">
        <v>93</v>
      </c>
      <c r="BM5" s="19"/>
      <c r="BO5" s="9" t="s">
        <v>161</v>
      </c>
      <c r="BP5" s="9"/>
      <c r="BQ5" s="9"/>
      <c r="BR5" s="9"/>
      <c r="BS5" s="9"/>
      <c r="BT5" s="9"/>
      <c r="BU5" s="17"/>
      <c r="BV5" s="17"/>
      <c r="BW5" s="17" t="s">
        <v>138</v>
      </c>
    </row>
    <row r="6" spans="1:75" x14ac:dyDescent="0.3">
      <c r="A6" s="19">
        <f>Martins!Y21</f>
        <v>666541</v>
      </c>
      <c r="B6" s="3" t="str">
        <f t="shared" si="0"/>
        <v>666541/28</v>
      </c>
      <c r="C6" s="384" t="str">
        <f>VLOOKUP(A6,YLC,2,FALSE)</f>
        <v>FEMALE PELVIC BLOCK</v>
      </c>
      <c r="D6" s="19" t="s">
        <v>57</v>
      </c>
      <c r="E6" s="19">
        <v>28</v>
      </c>
      <c r="F6" s="10"/>
      <c r="G6" s="20" t="s">
        <v>3</v>
      </c>
      <c r="H6" s="19" t="s">
        <v>7</v>
      </c>
      <c r="I6" s="385">
        <f>VLOOKUP(A6,YLC,5,FALSE)</f>
        <v>2</v>
      </c>
      <c r="J6" s="423">
        <f>VLOOKUP(A6,Martins!$C$20:$O$44,9,FALSE)</f>
        <v>164</v>
      </c>
      <c r="K6" s="383">
        <f>Martins!$D$6</f>
        <v>2500</v>
      </c>
      <c r="L6" s="353">
        <f>VLOOKUP(A6,Martins!$C$20:$AC$44,14,FALSE)</f>
        <v>0.45</v>
      </c>
      <c r="M6" s="10">
        <f t="shared" ref="M6:M9" si="2">K6*L6</f>
        <v>1125</v>
      </c>
      <c r="N6" s="353">
        <f>VLOOKUP(A6,Martins!$C$20:$AC$40,15,FALSE)</f>
        <v>0.25</v>
      </c>
      <c r="O6" s="362">
        <f>ROUND($J6*VLOOKUP(A6,Martins!$C$20:$O$40,10,0)/N6,0)</f>
        <v>656</v>
      </c>
      <c r="P6" s="353">
        <f>SUM(O6)/M6</f>
        <v>0.58311111111111114</v>
      </c>
      <c r="Q6" s="355">
        <f>$J6*VLOOKUP($A6,'Yields-Labor-Cube'!$A$24:$O$46,3,FALSE)/(60)+(O6-J6*VLOOKUP(A6,'Yields-Labor-Cube'!$A$22:$O$46,14,FALSE))*$O$1/360</f>
        <v>17.766666666666666</v>
      </c>
      <c r="R6" s="355">
        <f>Martins!$L$58*5</f>
        <v>36</v>
      </c>
      <c r="S6" s="353">
        <f>SUM(Q5:Q6)/R6</f>
        <v>0.59992283950617287</v>
      </c>
      <c r="T6" s="361">
        <f>$J6*VLOOKUP($A6,'Yields-Labor-Cube'!$A$22:$O$46,4,FALSE)</f>
        <v>164</v>
      </c>
      <c r="U6" s="10">
        <f>Martins!$O$48</f>
        <v>240</v>
      </c>
      <c r="V6" s="10">
        <v>2</v>
      </c>
      <c r="W6" s="363">
        <f>SUM(T5:T6)/(U6*V6)</f>
        <v>0.36427083333333332</v>
      </c>
      <c r="X6" s="353">
        <f>VLOOKUP($A6,'Yields-Labor-Cube'!$A$22:$O$46,15,FALSE)</f>
        <v>0.85</v>
      </c>
      <c r="Y6" s="10">
        <f t="shared" si="1"/>
        <v>139</v>
      </c>
      <c r="Z6" s="397">
        <f t="shared" ref="Z6:Z9" si="3">1/P6</f>
        <v>1.7149390243902438</v>
      </c>
      <c r="AA6" s="408">
        <f t="shared" ref="AA6:AA9" si="4">1/S6</f>
        <v>1.6668810289389067</v>
      </c>
      <c r="AB6" s="428">
        <f t="shared" ref="AB6:AB9" si="5">1/W6</f>
        <v>2.7452101801544182</v>
      </c>
      <c r="AC6" s="405">
        <f t="shared" ref="AC6:AC9" si="6">MIN(Z6:AB6)</f>
        <v>1.6668810289389067</v>
      </c>
      <c r="AD6" s="348"/>
      <c r="AE6" s="348"/>
      <c r="AF6" s="348"/>
      <c r="AG6" s="348"/>
      <c r="AH6" s="19"/>
      <c r="AI6" s="19" t="s">
        <v>100</v>
      </c>
      <c r="AJ6" s="19"/>
      <c r="AK6" s="19" t="s">
        <v>100</v>
      </c>
      <c r="AL6" s="19" t="s">
        <v>130</v>
      </c>
      <c r="AM6" s="19" t="s">
        <v>126</v>
      </c>
      <c r="AN6" s="19"/>
      <c r="AO6" s="19" t="s">
        <v>100</v>
      </c>
      <c r="AP6" s="19" t="s">
        <v>100</v>
      </c>
      <c r="AQ6" s="19" t="s">
        <v>126</v>
      </c>
      <c r="AR6" s="19"/>
      <c r="AS6" s="19" t="s">
        <v>159</v>
      </c>
      <c r="AT6" s="19"/>
      <c r="AU6" s="19"/>
      <c r="AV6" s="10"/>
      <c r="AX6" s="19">
        <v>2</v>
      </c>
      <c r="AY6" s="19">
        <v>2</v>
      </c>
      <c r="AZ6" s="19" t="s">
        <v>139</v>
      </c>
      <c r="BA6" s="19" t="s">
        <v>100</v>
      </c>
      <c r="BB6" s="19">
        <v>3.7</v>
      </c>
      <c r="BC6" s="19"/>
      <c r="BD6" s="19" t="s">
        <v>93</v>
      </c>
      <c r="BE6" s="19"/>
      <c r="BF6" s="3"/>
      <c r="BG6" s="3"/>
      <c r="BI6" s="53">
        <v>265000</v>
      </c>
      <c r="BJ6" s="19" t="s">
        <v>100</v>
      </c>
      <c r="BK6" s="19"/>
      <c r="BL6" s="19" t="s">
        <v>93</v>
      </c>
      <c r="BM6" s="19"/>
      <c r="BO6" s="19" t="s">
        <v>161</v>
      </c>
      <c r="BP6" s="19"/>
      <c r="BQ6" s="19"/>
      <c r="BR6" s="19"/>
      <c r="BS6" s="55" t="s">
        <v>154</v>
      </c>
      <c r="BT6" s="19"/>
      <c r="BU6" s="51" t="s">
        <v>151</v>
      </c>
      <c r="BV6" s="51" t="s">
        <v>152</v>
      </c>
      <c r="BW6" s="10" t="s">
        <v>138</v>
      </c>
    </row>
    <row r="7" spans="1:75" x14ac:dyDescent="0.3">
      <c r="A7" s="384">
        <f>Martins!Y22</f>
        <v>666502</v>
      </c>
      <c r="B7" s="385" t="str">
        <f t="shared" si="0"/>
        <v>666502/28</v>
      </c>
      <c r="C7" s="384" t="str">
        <f>VLOOKUP(A7,YLC,2,FALSE)</f>
        <v>TISS,PORCINE,BARIATRIC BLOCK</v>
      </c>
      <c r="D7" s="384" t="s">
        <v>57</v>
      </c>
      <c r="E7" s="384">
        <v>28</v>
      </c>
      <c r="F7" s="386"/>
      <c r="G7" s="387" t="s">
        <v>3</v>
      </c>
      <c r="H7" s="384" t="s">
        <v>7</v>
      </c>
      <c r="I7" s="385">
        <f>VLOOKUP(A7,YLC,5,FALSE)</f>
        <v>3</v>
      </c>
      <c r="J7" s="423">
        <f>VLOOKUP(A7,Martins!$C$20:$O$44,9,FALSE)</f>
        <v>125</v>
      </c>
      <c r="K7" s="383">
        <f>Martins!$D$6</f>
        <v>2500</v>
      </c>
      <c r="L7" s="353">
        <f>VLOOKUP(A7,Martins!$C$20:$AC$44,14,FALSE)</f>
        <v>0.8</v>
      </c>
      <c r="M7" s="10">
        <f t="shared" si="2"/>
        <v>2000</v>
      </c>
      <c r="N7" s="353">
        <f>VLOOKUP(A7,Martins!$C$20:$AC$40,15,FALSE)</f>
        <v>0.95</v>
      </c>
      <c r="O7" s="362">
        <f>ROUND($J7*VLOOKUP(A7,Martins!$C$20:$O$40,10,0)/N7,0)</f>
        <v>132</v>
      </c>
      <c r="P7" s="353">
        <f>SUM(O5,O7)/M7</f>
        <v>0.18</v>
      </c>
      <c r="Q7" s="395">
        <f>$J7*VLOOKUP($A7,'Yields-Labor-Cube'!$A$24:$O$46,3,FALSE)/(60)+(O7-J7*VLOOKUP(A7,'Yields-Labor-Cube'!$A$22:$O$46,14,FALSE))*$O$1/360</f>
        <v>7.427777777777778</v>
      </c>
      <c r="R7" s="395">
        <f>Martins!$L$58*5</f>
        <v>36</v>
      </c>
      <c r="S7" s="393">
        <f>SUM(Q5:Q8)/R8</f>
        <v>0.83047839506172838</v>
      </c>
      <c r="T7" s="396">
        <f>$J7*VLOOKUP($A7,'Yields-Labor-Cube'!$A$22:$O$46,4,FALSE)</f>
        <v>187.5</v>
      </c>
      <c r="U7" s="386">
        <f>Martins!$O$48</f>
        <v>240</v>
      </c>
      <c r="V7" s="386">
        <v>2</v>
      </c>
      <c r="W7" s="397">
        <f>SUM(T5:T7)/(U7*V7)</f>
        <v>0.75489583333333343</v>
      </c>
      <c r="X7" s="393">
        <f>VLOOKUP($A7,'Yields-Labor-Cube'!$A$22:$O$46,15,FALSE)</f>
        <v>0.9</v>
      </c>
      <c r="Y7" s="386">
        <f t="shared" si="1"/>
        <v>113</v>
      </c>
      <c r="Z7" s="397">
        <f t="shared" si="3"/>
        <v>5.5555555555555554</v>
      </c>
      <c r="AA7" s="393">
        <f t="shared" si="4"/>
        <v>1.2041252438911085</v>
      </c>
      <c r="AB7" s="428">
        <f t="shared" si="5"/>
        <v>1.3246860769973781</v>
      </c>
      <c r="AC7" s="405">
        <f t="shared" si="6"/>
        <v>1.2041252438911085</v>
      </c>
      <c r="AD7" s="348"/>
      <c r="AE7" s="348"/>
      <c r="AF7" s="348"/>
      <c r="AG7" s="348"/>
      <c r="AH7" s="19"/>
      <c r="AI7" s="19" t="s">
        <v>100</v>
      </c>
      <c r="AJ7" s="19"/>
      <c r="AK7" s="19" t="s">
        <v>100</v>
      </c>
      <c r="AL7" s="19" t="s">
        <v>130</v>
      </c>
      <c r="AM7" s="19" t="s">
        <v>126</v>
      </c>
      <c r="AN7" s="19"/>
      <c r="AO7" s="19" t="s">
        <v>100</v>
      </c>
      <c r="AP7" s="19" t="s">
        <v>100</v>
      </c>
      <c r="AQ7" s="19" t="s">
        <v>126</v>
      </c>
      <c r="AR7" s="52"/>
      <c r="AS7" s="19" t="s">
        <v>159</v>
      </c>
      <c r="AT7" s="19"/>
      <c r="AU7" s="19"/>
      <c r="AV7" s="10"/>
      <c r="AX7" s="19">
        <v>3</v>
      </c>
      <c r="AY7" s="19">
        <v>5</v>
      </c>
      <c r="AZ7" s="19" t="s">
        <v>137</v>
      </c>
      <c r="BA7" s="19" t="s">
        <v>100</v>
      </c>
      <c r="BB7" s="19">
        <v>3</v>
      </c>
      <c r="BC7" s="19"/>
      <c r="BD7" s="19" t="s">
        <v>93</v>
      </c>
      <c r="BE7" s="19"/>
      <c r="BF7" s="3"/>
      <c r="BG7" s="3"/>
      <c r="BI7" s="53">
        <v>120000</v>
      </c>
      <c r="BJ7" s="19" t="s">
        <v>100</v>
      </c>
      <c r="BK7" s="19"/>
      <c r="BL7" s="19" t="s">
        <v>93</v>
      </c>
      <c r="BM7" s="19"/>
      <c r="BO7" s="19" t="s">
        <v>161</v>
      </c>
      <c r="BP7" s="19"/>
      <c r="BQ7" s="19"/>
      <c r="BR7" s="19"/>
      <c r="BS7" s="19"/>
      <c r="BT7" s="19"/>
      <c r="BU7" s="10"/>
      <c r="BV7" s="10"/>
      <c r="BW7" s="10" t="s">
        <v>138</v>
      </c>
    </row>
    <row r="8" spans="1:75" ht="15" thickBot="1" x14ac:dyDescent="0.35">
      <c r="A8" s="19">
        <f>Martins!Y23</f>
        <v>666522</v>
      </c>
      <c r="B8" s="3" t="str">
        <f t="shared" si="0"/>
        <v>666522/28</v>
      </c>
      <c r="C8" s="384" t="str">
        <f>VLOOKUP(A8,YLC,2,FALSE)</f>
        <v>TISS,PORCINE,URETER</v>
      </c>
      <c r="D8" s="19" t="s">
        <v>57</v>
      </c>
      <c r="E8" s="19">
        <v>28</v>
      </c>
      <c r="F8" s="10"/>
      <c r="G8" s="20" t="s">
        <v>3</v>
      </c>
      <c r="H8" s="19" t="s">
        <v>7</v>
      </c>
      <c r="I8" s="385">
        <f>VLOOKUP(A8,YLC,5,FALSE)</f>
        <v>2</v>
      </c>
      <c r="J8" s="423">
        <f>VLOOKUP(A8,Martins!$C$20:$O$44,9,FALSE)</f>
        <v>86</v>
      </c>
      <c r="K8" s="383">
        <f>Martins!$D$6</f>
        <v>2500</v>
      </c>
      <c r="L8" s="353">
        <f>VLOOKUP(A8,Martins!$C$20:$AC$44,14,FALSE)</f>
        <v>0.99</v>
      </c>
      <c r="M8" s="10">
        <f t="shared" si="2"/>
        <v>2475</v>
      </c>
      <c r="N8" s="353">
        <f>VLOOKUP(A8,Martins!$C$20:$AC$40,15,FALSE)</f>
        <v>0.85</v>
      </c>
      <c r="O8" s="362">
        <f>ROUND($J8*VLOOKUP(A8,Martins!$C$20:$O$40,10,0)/N8,0)</f>
        <v>51</v>
      </c>
      <c r="P8" s="353">
        <f>SUM(O8,O6)/M8</f>
        <v>0.28565656565656566</v>
      </c>
      <c r="Q8" s="355">
        <f>$J8*VLOOKUP($A8,'Yields-Labor-Cube'!$A$24:$O$46,3,FALSE)/(60)+(O8-J8*VLOOKUP(A8,'Yields-Labor-Cube'!$A$22:$O$46,14,FALSE))*$O$1/360</f>
        <v>0.87222222222222223</v>
      </c>
      <c r="R8" s="355">
        <f>Martins!$L$58*5</f>
        <v>36</v>
      </c>
      <c r="S8" s="353">
        <f>SUM(Q5:Q8)/R8</f>
        <v>0.83047839506172838</v>
      </c>
      <c r="T8" s="361">
        <f>$J8*VLOOKUP($A8,'Yields-Labor-Cube'!$A$22:$O$46,4,FALSE)</f>
        <v>8.6</v>
      </c>
      <c r="U8" s="10">
        <f>Martins!$O$48</f>
        <v>240</v>
      </c>
      <c r="V8" s="10">
        <v>2</v>
      </c>
      <c r="W8" s="363">
        <f>SUM(T5:T8)/(U8*V8)</f>
        <v>0.77281250000000012</v>
      </c>
      <c r="X8" s="353">
        <f>VLOOKUP($A8,'Yields-Labor-Cube'!$A$22:$O$46,15,FALSE)</f>
        <v>0.8</v>
      </c>
      <c r="Y8" s="10">
        <f t="shared" si="1"/>
        <v>69</v>
      </c>
      <c r="Z8" s="397">
        <f t="shared" si="3"/>
        <v>3.5007072135785005</v>
      </c>
      <c r="AA8" s="408">
        <f t="shared" si="4"/>
        <v>1.2041252438911085</v>
      </c>
      <c r="AB8" s="428">
        <f t="shared" si="5"/>
        <v>1.2939749292357459</v>
      </c>
      <c r="AC8" s="405">
        <f t="shared" si="6"/>
        <v>1.2041252438911085</v>
      </c>
      <c r="AD8" s="348"/>
      <c r="AE8" s="348"/>
      <c r="AF8" s="348"/>
      <c r="AG8" s="348"/>
      <c r="AH8" s="19"/>
      <c r="AI8" s="19" t="s">
        <v>100</v>
      </c>
      <c r="AJ8" s="19"/>
      <c r="AK8" s="19" t="s">
        <v>100</v>
      </c>
      <c r="AL8" s="19" t="s">
        <v>130</v>
      </c>
      <c r="AM8" s="19" t="s">
        <v>126</v>
      </c>
      <c r="AN8" s="19"/>
      <c r="AO8" s="19" t="s">
        <v>100</v>
      </c>
      <c r="AP8" s="19" t="s">
        <v>100</v>
      </c>
      <c r="AQ8" s="19" t="s">
        <v>126</v>
      </c>
      <c r="AR8" s="19"/>
      <c r="AS8" s="19" t="s">
        <v>159</v>
      </c>
      <c r="AT8" s="19"/>
      <c r="AU8" s="19"/>
      <c r="AV8" s="10"/>
      <c r="AX8" s="19">
        <v>2</v>
      </c>
      <c r="AY8" s="19">
        <v>2</v>
      </c>
      <c r="AZ8" s="19" t="s">
        <v>137</v>
      </c>
      <c r="BA8" s="19" t="s">
        <v>100</v>
      </c>
      <c r="BB8" s="19">
        <v>3.7</v>
      </c>
      <c r="BC8" s="19"/>
      <c r="BD8" s="19" t="s">
        <v>93</v>
      </c>
      <c r="BE8" s="19"/>
      <c r="BF8" s="3"/>
      <c r="BG8" s="3"/>
      <c r="BI8" s="53">
        <v>265000</v>
      </c>
      <c r="BJ8" s="19" t="s">
        <v>100</v>
      </c>
      <c r="BK8" s="19"/>
      <c r="BL8" s="19" t="s">
        <v>93</v>
      </c>
      <c r="BM8" s="19"/>
      <c r="BO8" s="19" t="s">
        <v>161</v>
      </c>
      <c r="BP8" s="19"/>
      <c r="BQ8" s="19"/>
      <c r="BR8" s="19"/>
      <c r="BS8" s="19"/>
      <c r="BT8" s="19"/>
      <c r="BU8" s="10"/>
      <c r="BV8" s="10"/>
      <c r="BW8" s="10" t="s">
        <v>138</v>
      </c>
    </row>
    <row r="9" spans="1:75" ht="15" thickBot="1" x14ac:dyDescent="0.35">
      <c r="A9" s="19">
        <f>Martins!Y24</f>
        <v>666506</v>
      </c>
      <c r="B9" s="3" t="str">
        <f t="shared" si="0"/>
        <v>666506/28</v>
      </c>
      <c r="C9" s="384" t="str">
        <f>VLOOKUP(A9,YLC,2,FALSE)</f>
        <v>TISS,PORCINE,PELVIC BLOCK</v>
      </c>
      <c r="D9" s="19" t="s">
        <v>57</v>
      </c>
      <c r="E9" s="19">
        <v>28</v>
      </c>
      <c r="F9" s="10"/>
      <c r="G9" s="20" t="s">
        <v>3</v>
      </c>
      <c r="H9" s="19" t="s">
        <v>7</v>
      </c>
      <c r="I9" s="385">
        <f>VLOOKUP(A9,YLC,5,FALSE)</f>
        <v>2</v>
      </c>
      <c r="J9" s="423">
        <f>VLOOKUP(A9,Martins!$C$20:$O$44,9,FALSE)</f>
        <v>52</v>
      </c>
      <c r="K9" s="383">
        <f>Martins!$D$6</f>
        <v>2500</v>
      </c>
      <c r="L9" s="353">
        <f>VLOOKUP(A9,Martins!$C$20:$AC$44,14,FALSE)</f>
        <v>0.45</v>
      </c>
      <c r="M9" s="10">
        <f t="shared" si="2"/>
        <v>1125</v>
      </c>
      <c r="N9" s="353">
        <f>VLOOKUP(A9,Martins!$C$20:$AC$40,15,FALSE)</f>
        <v>0.25</v>
      </c>
      <c r="O9" s="362">
        <f>ROUND($J9*VLOOKUP(A9,Martins!$C$20:$O$40,10,0)/N9,0)</f>
        <v>208</v>
      </c>
      <c r="P9" s="353">
        <f>SUM(O8,O9,O6)/M9</f>
        <v>0.81333333333333335</v>
      </c>
      <c r="Q9" s="355">
        <f>$J9*VLOOKUP($A9,'Yields-Labor-Cube'!$A$24:$O$46,3,FALSE)/(60)+(O9-J9*VLOOKUP(A9,'Yields-Labor-Cube'!$A$22:$O$46,14,FALSE))*$O$1/360</f>
        <v>5.6333333333333329</v>
      </c>
      <c r="R9" s="355">
        <f>Martins!$L$58*5</f>
        <v>36</v>
      </c>
      <c r="S9" s="353">
        <f>SUM(Q5:Q9)/R9</f>
        <v>0.98695987654320971</v>
      </c>
      <c r="T9" s="361">
        <f>$J9*VLOOKUP($A9,'Yields-Labor-Cube'!$A$22:$O$46,4,FALSE)</f>
        <v>52</v>
      </c>
      <c r="U9" s="10">
        <f>Martins!$O$48</f>
        <v>240</v>
      </c>
      <c r="V9" s="10">
        <v>2</v>
      </c>
      <c r="W9" s="363">
        <f>SUM(T5:T9)/(U9*V9)</f>
        <v>0.88114583333333341</v>
      </c>
      <c r="X9" s="353">
        <f>VLOOKUP($A9,'Yields-Labor-Cube'!$A$22:$O$46,15,FALSE)</f>
        <v>0.85</v>
      </c>
      <c r="Y9" s="10">
        <f t="shared" si="1"/>
        <v>44</v>
      </c>
      <c r="Z9" s="500">
        <f t="shared" si="3"/>
        <v>1.2295081967213115</v>
      </c>
      <c r="AA9" s="501">
        <f t="shared" si="4"/>
        <v>1.0132124149792825</v>
      </c>
      <c r="AB9" s="502">
        <f t="shared" si="5"/>
        <v>1.1348859203215509</v>
      </c>
      <c r="AC9" s="502">
        <f t="shared" si="6"/>
        <v>1.0132124149792825</v>
      </c>
      <c r="AD9" s="348"/>
      <c r="AE9" s="348"/>
      <c r="AF9" s="348"/>
      <c r="AG9" s="348"/>
      <c r="AH9" s="19"/>
      <c r="AI9" s="19" t="s">
        <v>93</v>
      </c>
      <c r="AJ9" s="19"/>
      <c r="AK9" s="19" t="s">
        <v>93</v>
      </c>
      <c r="AL9" s="19" t="s">
        <v>93</v>
      </c>
      <c r="AM9" s="19" t="s">
        <v>100</v>
      </c>
      <c r="AN9" s="19"/>
      <c r="AO9" s="19" t="s">
        <v>100</v>
      </c>
      <c r="AP9" s="19" t="s">
        <v>93</v>
      </c>
      <c r="AQ9" s="19" t="s">
        <v>100</v>
      </c>
      <c r="AR9" s="19"/>
      <c r="AS9" s="19" t="s">
        <v>159</v>
      </c>
      <c r="AT9" s="19"/>
      <c r="AU9" s="19"/>
      <c r="AV9" s="10"/>
      <c r="AX9" s="19">
        <v>4</v>
      </c>
      <c r="AY9" s="19">
        <v>4</v>
      </c>
      <c r="AZ9" s="19" t="s">
        <v>135</v>
      </c>
      <c r="BA9" s="19" t="s">
        <v>126</v>
      </c>
      <c r="BB9" s="19"/>
      <c r="BC9" s="19"/>
      <c r="BD9" s="42" t="s">
        <v>105</v>
      </c>
      <c r="BE9" s="19"/>
      <c r="BF9" s="3"/>
      <c r="BG9" s="3"/>
      <c r="BI9" s="19"/>
      <c r="BJ9" s="19" t="s">
        <v>100</v>
      </c>
      <c r="BK9" s="54">
        <v>23</v>
      </c>
      <c r="BL9" s="19" t="s">
        <v>160</v>
      </c>
      <c r="BM9" s="19"/>
      <c r="BO9" s="19" t="s">
        <v>161</v>
      </c>
      <c r="BP9" s="19"/>
      <c r="BQ9" s="19"/>
      <c r="BR9" s="19"/>
      <c r="BS9" s="19"/>
      <c r="BT9" s="19"/>
      <c r="BU9" s="10"/>
      <c r="BV9" s="10"/>
      <c r="BW9" s="10" t="s">
        <v>145</v>
      </c>
    </row>
    <row r="10" spans="1:75" x14ac:dyDescent="0.3">
      <c r="A10" s="19"/>
      <c r="B10" s="3"/>
      <c r="C10" s="19"/>
      <c r="D10" s="19"/>
      <c r="E10" s="19"/>
      <c r="F10" s="10"/>
      <c r="G10" s="20"/>
      <c r="H10" s="19"/>
      <c r="I10" s="385"/>
      <c r="J10" s="423"/>
      <c r="K10" s="383"/>
      <c r="L10" s="353"/>
      <c r="M10" s="10"/>
      <c r="N10" s="353"/>
      <c r="O10" s="362"/>
      <c r="P10" s="353"/>
      <c r="Q10" s="355"/>
      <c r="R10" s="355"/>
      <c r="S10" s="353"/>
      <c r="T10" s="361"/>
      <c r="U10" s="10"/>
      <c r="V10" s="10"/>
      <c r="W10" s="363"/>
      <c r="X10" s="353"/>
      <c r="Y10" s="374"/>
      <c r="Z10" s="397"/>
      <c r="AA10" s="408"/>
      <c r="AB10" s="428"/>
      <c r="AC10" s="405"/>
      <c r="AD10" s="348"/>
      <c r="AE10" s="348"/>
      <c r="AF10" s="348"/>
      <c r="AG10" s="348"/>
      <c r="AH10" s="19"/>
      <c r="AI10" s="19"/>
      <c r="AJ10" s="19"/>
      <c r="AK10" s="19"/>
      <c r="AL10" s="19"/>
      <c r="AM10" s="19"/>
      <c r="AN10" s="19"/>
      <c r="AO10" s="19"/>
      <c r="AP10" s="19"/>
      <c r="AQ10" s="19"/>
      <c r="AR10" s="19"/>
      <c r="AS10" s="19"/>
      <c r="AT10" s="19"/>
      <c r="AU10" s="19"/>
      <c r="AV10" s="10"/>
      <c r="AX10" s="19"/>
      <c r="AY10" s="19"/>
      <c r="AZ10" s="19"/>
      <c r="BA10" s="19"/>
      <c r="BB10" s="19"/>
      <c r="BC10" s="19"/>
      <c r="BD10" s="42"/>
      <c r="BE10" s="19"/>
      <c r="BF10" s="3"/>
      <c r="BG10" s="3"/>
      <c r="BI10" s="19"/>
      <c r="BJ10" s="19"/>
      <c r="BK10" s="19"/>
      <c r="BL10" s="19"/>
      <c r="BM10" s="19"/>
      <c r="BO10" s="19"/>
      <c r="BP10" s="19"/>
      <c r="BQ10" s="19"/>
      <c r="BR10" s="19"/>
      <c r="BS10" s="19"/>
      <c r="BT10" s="19"/>
      <c r="BU10" s="10"/>
      <c r="BV10" s="10"/>
      <c r="BW10" s="10"/>
    </row>
    <row r="11" spans="1:75" x14ac:dyDescent="0.3">
      <c r="A11" s="19"/>
      <c r="B11" s="3"/>
      <c r="C11" s="19"/>
      <c r="D11" s="19"/>
      <c r="E11" s="19"/>
      <c r="F11" s="10"/>
      <c r="G11" s="20"/>
      <c r="H11" s="19"/>
      <c r="J11" s="423"/>
      <c r="K11" s="383"/>
      <c r="L11" s="353"/>
      <c r="M11" s="10"/>
      <c r="N11" s="353"/>
      <c r="O11" s="362"/>
      <c r="P11" s="353"/>
      <c r="Q11" s="355"/>
      <c r="R11" s="355"/>
      <c r="S11" s="353"/>
      <c r="T11" s="361"/>
      <c r="U11" s="10"/>
      <c r="V11" s="10"/>
      <c r="W11" s="363"/>
      <c r="X11" s="353"/>
      <c r="Y11" s="10"/>
      <c r="Z11" s="397"/>
      <c r="AA11" s="408"/>
      <c r="AB11" s="428"/>
      <c r="AC11" s="405"/>
      <c r="AD11" s="348"/>
      <c r="AE11" s="348"/>
      <c r="AF11" s="348"/>
      <c r="AG11" s="348"/>
      <c r="AH11" s="19"/>
      <c r="AI11" s="19"/>
      <c r="AJ11" s="19"/>
      <c r="AK11" s="19"/>
      <c r="AL11" s="19"/>
      <c r="AM11" s="19"/>
      <c r="AN11" s="19"/>
      <c r="AO11" s="19"/>
      <c r="AP11" s="19"/>
      <c r="AQ11" s="19"/>
      <c r="AR11" s="19"/>
      <c r="AS11" s="19"/>
      <c r="AT11" s="19"/>
      <c r="AU11" s="19"/>
      <c r="AV11" s="10"/>
      <c r="AX11" s="19"/>
      <c r="AY11" s="19"/>
      <c r="AZ11" s="19"/>
      <c r="BA11" s="19"/>
      <c r="BB11" s="19"/>
      <c r="BC11" s="19"/>
      <c r="BD11" s="19"/>
      <c r="BE11" s="19"/>
      <c r="BF11" s="3"/>
      <c r="BG11" s="3"/>
      <c r="BI11" s="19"/>
      <c r="BJ11" s="19"/>
      <c r="BK11" s="19"/>
      <c r="BL11" s="19"/>
      <c r="BM11" s="19"/>
      <c r="BO11" s="19"/>
      <c r="BP11" s="19"/>
      <c r="BQ11" s="19"/>
      <c r="BR11" s="19"/>
      <c r="BS11" s="19"/>
      <c r="BT11" s="19"/>
      <c r="BU11" s="10"/>
      <c r="BV11" s="10"/>
      <c r="BW11" s="10"/>
    </row>
    <row r="12" spans="1:75" x14ac:dyDescent="0.3">
      <c r="A12" s="19"/>
      <c r="C12" s="19"/>
      <c r="D12" s="19"/>
      <c r="E12" s="19"/>
      <c r="F12" s="10"/>
      <c r="G12" s="20"/>
      <c r="H12" s="19"/>
      <c r="J12" s="423"/>
      <c r="K12" s="383"/>
      <c r="L12" s="353"/>
      <c r="M12" s="10"/>
      <c r="N12" s="353"/>
      <c r="O12" s="362"/>
      <c r="P12" s="353"/>
      <c r="Q12" s="355"/>
      <c r="R12" s="355"/>
      <c r="S12" s="353"/>
      <c r="T12" s="361"/>
      <c r="U12" s="10"/>
      <c r="V12" s="10"/>
      <c r="X12" s="353"/>
      <c r="Y12" s="10"/>
      <c r="Z12" s="397"/>
      <c r="AA12" s="408"/>
      <c r="AB12" s="428"/>
      <c r="AC12" s="405"/>
      <c r="AD12" s="348"/>
      <c r="AE12" s="348"/>
      <c r="AF12" s="348"/>
      <c r="AG12" s="348"/>
      <c r="AH12" s="19"/>
      <c r="AI12" s="19"/>
      <c r="AJ12" s="19"/>
      <c r="AK12" s="19"/>
      <c r="AL12" s="19"/>
      <c r="AM12" s="19"/>
      <c r="AN12" s="19"/>
      <c r="AO12" s="19"/>
      <c r="AP12" s="19"/>
      <c r="AQ12" s="19"/>
      <c r="AR12" s="19"/>
      <c r="AS12" s="19"/>
      <c r="AT12" s="19"/>
      <c r="AU12" s="19"/>
      <c r="AV12" s="10"/>
      <c r="AX12" s="19"/>
      <c r="AY12" s="19"/>
      <c r="AZ12" s="19"/>
      <c r="BA12" s="19"/>
      <c r="BB12" s="19"/>
      <c r="BC12" s="19"/>
      <c r="BD12" s="19"/>
      <c r="BE12" s="19"/>
      <c r="BF12" s="3"/>
      <c r="BG12" s="3"/>
      <c r="BI12" s="19"/>
      <c r="BJ12" s="19"/>
      <c r="BK12" s="19"/>
      <c r="BL12" s="19"/>
      <c r="BM12" s="19"/>
      <c r="BO12" s="19"/>
      <c r="BP12" s="19"/>
      <c r="BQ12" s="19"/>
      <c r="BR12" s="19"/>
      <c r="BS12" s="19"/>
      <c r="BT12" s="19"/>
      <c r="BU12" s="10"/>
      <c r="BV12" s="10"/>
      <c r="BW12" s="10"/>
    </row>
    <row r="13" spans="1:75" x14ac:dyDescent="0.3">
      <c r="A13" s="19"/>
      <c r="B13" s="3"/>
      <c r="C13" s="19"/>
      <c r="D13" s="19"/>
      <c r="E13" s="19"/>
      <c r="F13" s="10"/>
      <c r="G13" s="20"/>
      <c r="H13" s="19"/>
      <c r="J13" s="423"/>
      <c r="K13" s="383"/>
      <c r="L13" s="10"/>
      <c r="M13" s="10"/>
      <c r="N13" s="10"/>
      <c r="O13" s="10" t="s">
        <v>187</v>
      </c>
      <c r="P13" s="417">
        <f>MAX(P5:P10)</f>
        <v>0.81333333333333335</v>
      </c>
      <c r="Q13" s="355"/>
      <c r="R13" s="355"/>
      <c r="S13" s="494">
        <f>MAX(S5:S10)</f>
        <v>0.98695987654320971</v>
      </c>
      <c r="T13" s="10"/>
      <c r="U13" s="10"/>
      <c r="V13" s="10"/>
      <c r="W13" s="367">
        <f>MAX(W5:W10)</f>
        <v>0.88114583333333341</v>
      </c>
      <c r="X13" s="353"/>
      <c r="Y13" s="10"/>
      <c r="Z13" s="408"/>
      <c r="AA13" s="369"/>
      <c r="AB13" s="200"/>
      <c r="AC13" s="383"/>
      <c r="AH13" s="19"/>
      <c r="AI13" s="19"/>
      <c r="AJ13" s="19"/>
      <c r="AK13" s="19"/>
      <c r="AL13" s="19"/>
      <c r="AM13" s="19"/>
      <c r="AN13" s="19"/>
      <c r="AO13" s="19"/>
      <c r="AP13" s="19"/>
      <c r="AQ13" s="19"/>
      <c r="AR13" s="19"/>
      <c r="AS13" s="19"/>
      <c r="AT13" s="19"/>
      <c r="AU13" s="19"/>
      <c r="AV13" s="10"/>
      <c r="AX13" s="19"/>
      <c r="AY13" s="19"/>
      <c r="AZ13" s="19"/>
      <c r="BA13" s="19"/>
      <c r="BB13" s="19"/>
      <c r="BC13" s="19"/>
      <c r="BD13" s="19"/>
      <c r="BE13" s="19"/>
      <c r="BF13" s="3"/>
      <c r="BG13" s="3"/>
      <c r="BI13" s="19"/>
      <c r="BJ13" s="19"/>
      <c r="BK13" s="19"/>
      <c r="BL13" s="19"/>
      <c r="BM13" s="19"/>
      <c r="BO13" s="19"/>
      <c r="BP13" s="19"/>
      <c r="BQ13" s="19"/>
      <c r="BR13" s="19"/>
      <c r="BS13" s="19"/>
      <c r="BT13" s="19"/>
      <c r="BU13" s="10"/>
      <c r="BV13" s="10"/>
      <c r="BW13" s="10"/>
    </row>
    <row r="14" spans="1:75" x14ac:dyDescent="0.3">
      <c r="A14" s="19"/>
      <c r="B14" s="3"/>
      <c r="C14" s="19"/>
      <c r="D14" s="19"/>
      <c r="E14" s="19"/>
      <c r="F14" s="10"/>
      <c r="G14" s="20"/>
      <c r="H14" s="19"/>
      <c r="J14" s="423"/>
      <c r="K14" s="383"/>
      <c r="L14" s="10"/>
      <c r="M14" s="10"/>
      <c r="N14" s="10"/>
      <c r="O14" s="10"/>
      <c r="P14" s="10"/>
      <c r="Q14" s="355"/>
      <c r="R14" s="355"/>
      <c r="S14" s="10"/>
      <c r="T14" s="10"/>
      <c r="U14" s="10"/>
      <c r="V14" s="10"/>
      <c r="W14" s="353"/>
      <c r="X14" s="353"/>
      <c r="Y14" s="10"/>
      <c r="Z14" s="408"/>
      <c r="AA14" s="369"/>
      <c r="AB14" s="200"/>
      <c r="AC14" s="383"/>
      <c r="AH14" s="19"/>
      <c r="AI14" s="19"/>
      <c r="AJ14" s="19"/>
      <c r="AK14" s="19"/>
      <c r="AL14" s="19"/>
      <c r="AM14" s="19"/>
      <c r="AN14" s="19"/>
      <c r="AO14" s="19"/>
      <c r="AP14" s="19"/>
      <c r="AQ14" s="19"/>
      <c r="AR14" s="19"/>
      <c r="AS14" s="19"/>
      <c r="AT14" s="19"/>
      <c r="AU14" s="19"/>
      <c r="AV14" s="10"/>
      <c r="AX14" s="19"/>
      <c r="AY14" s="19"/>
      <c r="AZ14" s="19"/>
      <c r="BA14" s="19"/>
      <c r="BB14" s="19"/>
      <c r="BC14" s="19"/>
      <c r="BD14" s="19"/>
      <c r="BE14" s="19"/>
      <c r="BF14" s="3"/>
      <c r="BG14" s="3"/>
      <c r="BI14" s="19"/>
      <c r="BJ14" s="19"/>
      <c r="BK14" s="19"/>
      <c r="BL14" s="19"/>
      <c r="BM14" s="19"/>
      <c r="BO14" s="19"/>
      <c r="BP14" s="19"/>
      <c r="BQ14" s="19"/>
      <c r="BR14" s="19"/>
      <c r="BS14" s="19"/>
      <c r="BT14" s="19"/>
      <c r="BU14" s="10"/>
      <c r="BV14" s="10"/>
      <c r="BW14" s="10"/>
    </row>
    <row r="15" spans="1:75" x14ac:dyDescent="0.3">
      <c r="A15" s="19"/>
      <c r="B15" s="3"/>
      <c r="C15" s="19"/>
      <c r="D15" s="19"/>
      <c r="E15" s="19"/>
      <c r="F15" s="10"/>
      <c r="G15" s="20"/>
      <c r="H15" s="19"/>
      <c r="J15" s="423"/>
      <c r="K15" s="383"/>
      <c r="L15" s="10"/>
      <c r="M15" s="10"/>
      <c r="N15" s="10"/>
      <c r="O15" s="10"/>
      <c r="P15" s="10"/>
      <c r="Q15" s="355"/>
      <c r="R15" s="355"/>
      <c r="S15" s="10"/>
      <c r="T15" s="10"/>
      <c r="U15" s="10"/>
      <c r="V15" s="10"/>
      <c r="W15" s="353"/>
      <c r="X15" s="353"/>
      <c r="Y15" s="10"/>
      <c r="Z15" s="369"/>
      <c r="AA15" s="369"/>
      <c r="AB15" s="200"/>
      <c r="AC15" s="383"/>
      <c r="AH15" s="19"/>
      <c r="AI15" s="19"/>
      <c r="AJ15" s="19"/>
      <c r="AK15" s="19"/>
      <c r="AL15" s="19"/>
      <c r="AM15" s="19"/>
      <c r="AN15" s="19"/>
      <c r="AO15" s="19"/>
      <c r="AP15" s="19"/>
      <c r="AQ15" s="19"/>
      <c r="AR15" s="19"/>
      <c r="AS15" s="19"/>
      <c r="AT15" s="19"/>
      <c r="AU15" s="19"/>
      <c r="AV15" s="10"/>
      <c r="AX15" s="19"/>
      <c r="AY15" s="19"/>
      <c r="AZ15" s="19"/>
      <c r="BA15" s="19"/>
      <c r="BB15" s="19"/>
      <c r="BC15" s="19"/>
      <c r="BD15" s="19"/>
      <c r="BE15" s="19"/>
      <c r="BF15" s="3"/>
      <c r="BG15" s="3"/>
      <c r="BI15" s="19"/>
      <c r="BJ15" s="19"/>
      <c r="BK15" s="19"/>
      <c r="BL15" s="19"/>
      <c r="BM15" s="19"/>
      <c r="BO15" s="19"/>
      <c r="BP15" s="19"/>
      <c r="BQ15" s="19"/>
      <c r="BR15" s="19"/>
      <c r="BS15" s="19"/>
      <c r="BT15" s="19"/>
      <c r="BU15" s="10"/>
      <c r="BV15" s="10"/>
      <c r="BW15" s="10"/>
    </row>
    <row r="16" spans="1:75" x14ac:dyDescent="0.3">
      <c r="A16" s="19"/>
      <c r="B16" s="3"/>
      <c r="C16" s="19"/>
      <c r="D16" s="19"/>
      <c r="E16" s="19"/>
      <c r="F16" s="10"/>
      <c r="G16" s="20"/>
      <c r="H16" s="19"/>
      <c r="J16" s="423"/>
      <c r="K16" s="383"/>
      <c r="L16" s="10"/>
      <c r="M16" s="10"/>
      <c r="N16" s="10"/>
      <c r="O16" s="10"/>
      <c r="P16" s="10"/>
      <c r="Q16" s="355"/>
      <c r="R16" s="355"/>
      <c r="S16" s="10"/>
      <c r="T16" s="10"/>
      <c r="U16" s="10"/>
      <c r="V16" s="10"/>
      <c r="W16" s="353"/>
      <c r="X16" s="353"/>
      <c r="Y16" s="10"/>
      <c r="Z16" s="369"/>
      <c r="AA16" s="369"/>
      <c r="AB16" s="200"/>
      <c r="AC16" s="383"/>
      <c r="AH16" s="19"/>
      <c r="AI16" s="19"/>
      <c r="AJ16" s="19"/>
      <c r="AK16" s="19"/>
      <c r="AL16" s="19"/>
      <c r="AM16" s="19"/>
      <c r="AN16" s="19"/>
      <c r="AO16" s="19"/>
      <c r="AP16" s="19"/>
      <c r="AQ16" s="19"/>
      <c r="AR16" s="19"/>
      <c r="AS16" s="19"/>
      <c r="AT16" s="19"/>
      <c r="AU16" s="19"/>
      <c r="AV16" s="10"/>
      <c r="AX16" s="19"/>
      <c r="AY16" s="19"/>
      <c r="AZ16" s="19"/>
      <c r="BA16" s="19"/>
      <c r="BB16" s="19"/>
      <c r="BC16" s="19"/>
      <c r="BD16" s="19"/>
      <c r="BE16" s="19"/>
      <c r="BF16" s="3"/>
      <c r="BG16" s="3"/>
      <c r="BI16" s="19"/>
      <c r="BJ16" s="19"/>
      <c r="BK16" s="19"/>
      <c r="BL16" s="19"/>
      <c r="BM16" s="19"/>
      <c r="BO16" s="19"/>
      <c r="BP16" s="19"/>
      <c r="BQ16" s="19"/>
      <c r="BR16" s="19"/>
      <c r="BS16" s="19"/>
      <c r="BT16" s="19"/>
      <c r="BU16" s="10"/>
      <c r="BV16" s="10"/>
      <c r="BW16" s="10"/>
    </row>
    <row r="17" spans="1:75" x14ac:dyDescent="0.3">
      <c r="A17" s="19"/>
      <c r="B17" s="3"/>
      <c r="C17" s="19"/>
      <c r="E17" s="19"/>
      <c r="F17" s="10"/>
      <c r="G17" s="20"/>
      <c r="H17" s="19"/>
      <c r="J17" s="423"/>
      <c r="K17" s="383"/>
      <c r="L17" s="10"/>
      <c r="M17" s="10"/>
      <c r="N17" s="10"/>
      <c r="O17" s="10"/>
      <c r="Q17" s="355"/>
      <c r="R17" s="355"/>
      <c r="S17" s="10"/>
      <c r="T17" s="10"/>
      <c r="U17" s="10"/>
      <c r="V17" s="10"/>
      <c r="W17" s="353"/>
      <c r="X17" s="353"/>
      <c r="Y17" s="10"/>
      <c r="Z17" s="369"/>
      <c r="AA17" s="369"/>
      <c r="AB17" s="200"/>
      <c r="AC17" s="383"/>
      <c r="AH17" s="19"/>
      <c r="AI17" s="19"/>
      <c r="AJ17" s="19"/>
      <c r="AK17" s="19"/>
      <c r="AL17" s="19"/>
      <c r="AM17" s="19"/>
      <c r="AN17" s="19"/>
      <c r="AO17" s="19"/>
      <c r="AP17" s="19"/>
      <c r="AQ17" s="19"/>
      <c r="AR17" s="19"/>
      <c r="AS17" s="19"/>
      <c r="AT17" s="19"/>
      <c r="AU17" s="19"/>
      <c r="AV17" s="10"/>
      <c r="AX17" s="19"/>
      <c r="AY17" s="19"/>
      <c r="AZ17" s="19"/>
      <c r="BA17" s="19"/>
      <c r="BB17" s="19"/>
      <c r="BC17" s="19"/>
      <c r="BD17" s="19"/>
      <c r="BE17" s="19"/>
      <c r="BF17" s="3"/>
      <c r="BG17" s="3"/>
      <c r="BI17" s="19"/>
      <c r="BJ17" s="19"/>
      <c r="BK17" s="19"/>
      <c r="BL17" s="19"/>
      <c r="BM17" s="19"/>
      <c r="BO17" s="19"/>
      <c r="BP17" s="19"/>
      <c r="BQ17" s="19"/>
      <c r="BR17" s="19"/>
      <c r="BS17" s="19"/>
      <c r="BT17" s="19"/>
      <c r="BU17" s="10"/>
      <c r="BV17" s="10"/>
      <c r="BW17" s="10"/>
    </row>
    <row r="18" spans="1:75" x14ac:dyDescent="0.3">
      <c r="A18" s="19"/>
      <c r="B18" s="3"/>
      <c r="C18" s="19"/>
      <c r="D18" s="19"/>
      <c r="E18" s="19"/>
      <c r="F18" s="10"/>
      <c r="G18" s="20"/>
      <c r="H18" s="19"/>
      <c r="J18" s="423"/>
      <c r="K18" s="503"/>
      <c r="L18" s="504"/>
      <c r="M18" s="10"/>
      <c r="N18" s="10"/>
      <c r="O18" s="10"/>
      <c r="P18" s="10"/>
      <c r="Q18" s="355"/>
      <c r="R18" s="355"/>
      <c r="S18" s="10"/>
      <c r="T18" s="10"/>
      <c r="U18" s="10"/>
      <c r="V18" s="10"/>
      <c r="W18" s="353"/>
      <c r="X18" s="353"/>
      <c r="Y18" s="10"/>
      <c r="Z18" s="369"/>
      <c r="AA18" s="369"/>
      <c r="AB18" s="200"/>
      <c r="AC18" s="383"/>
      <c r="AH18" s="19"/>
      <c r="AI18" s="19"/>
      <c r="AJ18" s="19"/>
      <c r="AK18" s="19"/>
      <c r="AL18" s="19"/>
      <c r="AM18" s="19"/>
      <c r="AN18" s="19"/>
      <c r="AO18" s="19"/>
      <c r="AP18" s="19"/>
      <c r="AQ18" s="19"/>
      <c r="AR18" s="19"/>
      <c r="AS18" s="19"/>
      <c r="AT18" s="19"/>
      <c r="AU18" s="19"/>
      <c r="AV18" s="10"/>
      <c r="AX18" s="19"/>
      <c r="AY18" s="19"/>
      <c r="AZ18" s="19"/>
      <c r="BA18" s="19"/>
      <c r="BB18" s="19"/>
      <c r="BC18" s="19"/>
      <c r="BD18" s="19"/>
      <c r="BE18" s="19"/>
      <c r="BF18" s="3"/>
      <c r="BG18" s="3"/>
      <c r="BI18" s="19"/>
      <c r="BJ18" s="19"/>
      <c r="BK18" s="19"/>
      <c r="BL18" s="19"/>
      <c r="BM18" s="19"/>
      <c r="BO18" s="19"/>
      <c r="BP18" s="19"/>
      <c r="BQ18" s="19"/>
      <c r="BR18" s="19"/>
      <c r="BS18" s="19"/>
      <c r="BT18" s="19"/>
      <c r="BU18" s="10"/>
      <c r="BV18" s="10"/>
      <c r="BW18" s="10"/>
    </row>
    <row r="19" spans="1:75" x14ac:dyDescent="0.3">
      <c r="A19" s="19"/>
      <c r="B19" s="3"/>
      <c r="C19" s="19"/>
      <c r="D19" s="19"/>
      <c r="E19" s="19"/>
      <c r="F19" s="10"/>
      <c r="G19" s="20"/>
      <c r="H19" s="19"/>
      <c r="J19" s="423"/>
      <c r="K19" s="383"/>
      <c r="L19" s="10"/>
      <c r="M19" s="10"/>
      <c r="N19" s="10"/>
      <c r="O19" s="10"/>
      <c r="P19" s="10"/>
      <c r="Q19" s="355"/>
      <c r="R19" s="355"/>
      <c r="S19" s="10"/>
      <c r="T19" s="10"/>
      <c r="U19" s="10"/>
      <c r="V19" s="10"/>
      <c r="W19" s="353"/>
      <c r="X19" s="353"/>
      <c r="Y19" s="10"/>
      <c r="Z19" s="369"/>
      <c r="AA19" s="369"/>
      <c r="AB19" s="200"/>
      <c r="AC19" s="383"/>
      <c r="AH19" s="19"/>
      <c r="AI19" s="19"/>
      <c r="AJ19" s="19"/>
      <c r="AK19" s="19"/>
      <c r="AL19" s="19"/>
      <c r="AM19" s="19"/>
      <c r="AN19" s="19"/>
      <c r="AO19" s="19"/>
      <c r="AP19" s="19"/>
      <c r="AQ19" s="19"/>
      <c r="AR19" s="19"/>
      <c r="AS19" s="19"/>
      <c r="AT19" s="19"/>
      <c r="AU19" s="19"/>
      <c r="AV19" s="10"/>
      <c r="AX19" s="19"/>
      <c r="AY19" s="19" t="s">
        <v>163</v>
      </c>
      <c r="AZ19" s="19"/>
      <c r="BA19" s="19"/>
      <c r="BB19" s="19"/>
      <c r="BC19" s="19"/>
      <c r="BD19" s="19"/>
      <c r="BE19" s="19"/>
      <c r="BF19" s="3"/>
      <c r="BG19" s="3"/>
      <c r="BI19" s="19"/>
      <c r="BJ19" s="19"/>
      <c r="BK19" s="19"/>
      <c r="BL19" s="19"/>
      <c r="BM19" s="19"/>
      <c r="BO19" s="19"/>
      <c r="BP19" s="19"/>
      <c r="BQ19" s="19"/>
      <c r="BR19" s="19"/>
      <c r="BS19" s="19"/>
      <c r="BT19" s="19"/>
      <c r="BU19" s="10"/>
      <c r="BV19" s="10"/>
      <c r="BW19" s="10"/>
    </row>
    <row r="20" spans="1:75" s="388" customFormat="1" x14ac:dyDescent="0.3">
      <c r="A20" s="398">
        <f>Nahunta!Y20</f>
        <v>666522</v>
      </c>
      <c r="B20" s="399" t="str">
        <f t="shared" ref="B20:B33" si="7">IF(A20="", "", A20 &amp; "/" &amp; E20)</f>
        <v>666522/29</v>
      </c>
      <c r="C20" s="398" t="str">
        <f>VLOOKUP(A20,'Yields-Labor-Cube'!$A$24:$D$44,2,FALSE)</f>
        <v>TISS,PORCINE,URETER</v>
      </c>
      <c r="D20" s="398" t="s">
        <v>206</v>
      </c>
      <c r="E20" s="398">
        <v>29</v>
      </c>
      <c r="F20" s="389"/>
      <c r="G20" s="400" t="s">
        <v>3</v>
      </c>
      <c r="H20" s="398" t="s">
        <v>7</v>
      </c>
      <c r="I20" s="385">
        <f>VLOOKUP(A20,'Yields-Labor-Cube'!$A$24:$E$46,5,FALSE)</f>
        <v>2</v>
      </c>
      <c r="J20" s="422">
        <f>VLOOKUP(A20,Nahunta!$C$20:$O$44,9,FALSE)</f>
        <v>57</v>
      </c>
      <c r="K20" s="401">
        <v>200</v>
      </c>
      <c r="L20" s="370">
        <f>VLOOKUP(A20,Nahunta!$C$20:$AC$44,14,FALSE)</f>
        <v>0.99</v>
      </c>
      <c r="M20" s="390">
        <f>K20*L20</f>
        <v>198</v>
      </c>
      <c r="N20" s="352">
        <f>VLOOKUP(A20,Nahunta!$C$20:$AC$44,15,FALSE)</f>
        <v>0.85</v>
      </c>
      <c r="O20" s="390">
        <f>ROUND($J20*VLOOKUP(A20,Nahunta!$C$20:$O$44,10,0)/N20,0)</f>
        <v>34</v>
      </c>
      <c r="P20" s="391">
        <f>O20/M20</f>
        <v>0.17171717171717171</v>
      </c>
      <c r="Q20" s="392">
        <f>$J20*VLOOKUP($A20,'Yields-Labor-Cube'!$A$24:$O$46,3,FALSE)/(60)+(O20-J20*VLOOKUP(A20,'Yields-Labor-Cube'!$A$22:$O$46,14,FALSE))*$O$1/360</f>
        <v>0.58194444444444438</v>
      </c>
      <c r="R20" s="392">
        <f>Nahunta!$L$58*4</f>
        <v>21</v>
      </c>
      <c r="S20" s="391">
        <f>Q20/R20</f>
        <v>2.7711640211640208E-2</v>
      </c>
      <c r="T20" s="392">
        <f t="shared" ref="T20:T33" si="8">$J20*VLOOKUP($A20,YLC,4,FALSE)</f>
        <v>5.7</v>
      </c>
      <c r="U20" s="390">
        <f>Nahunta!$O$48</f>
        <v>240</v>
      </c>
      <c r="V20" s="390">
        <v>1</v>
      </c>
      <c r="W20" s="391">
        <f>T20/(U20*V20)</f>
        <v>2.375E-2</v>
      </c>
      <c r="X20" s="391">
        <f>VLOOKUP($A20,'Yields-Labor-Cube'!$A$22:$O$46,15,FALSE)</f>
        <v>0.8</v>
      </c>
      <c r="Y20" s="390">
        <f t="shared" ref="Y20:Y33" si="9">ROUND(X20*J20,0)</f>
        <v>46</v>
      </c>
      <c r="Z20" s="391">
        <f t="shared" ref="Z20:Z32" si="10">1/P20</f>
        <v>5.8235294117647056</v>
      </c>
      <c r="AA20" s="391">
        <f t="shared" ref="AA20:AA34" si="11">1/S20</f>
        <v>36.085918854415276</v>
      </c>
      <c r="AB20" s="430">
        <f t="shared" ref="AB20:AB34" si="12">1/W20</f>
        <v>42.10526315789474</v>
      </c>
      <c r="AC20" s="411">
        <f t="shared" ref="AC20:AC34" si="13">MIN(Z20:AB20)</f>
        <v>5.8235294117647056</v>
      </c>
      <c r="AH20" s="384"/>
      <c r="AI20" s="384"/>
      <c r="AJ20" s="384"/>
      <c r="AK20" s="384"/>
      <c r="AL20" s="384"/>
      <c r="AM20" s="384"/>
      <c r="AN20" s="384"/>
      <c r="AO20" s="384"/>
      <c r="AP20" s="384"/>
      <c r="AQ20" s="384"/>
      <c r="AR20" s="384"/>
      <c r="AS20" s="384"/>
      <c r="AT20" s="384"/>
      <c r="AU20" s="384"/>
      <c r="AV20" s="386"/>
      <c r="AX20" s="384"/>
      <c r="AY20" s="384" t="s">
        <v>162</v>
      </c>
      <c r="AZ20" s="384"/>
      <c r="BA20" s="384"/>
      <c r="BB20" s="384"/>
      <c r="BC20" s="384"/>
      <c r="BD20" s="384"/>
      <c r="BE20" s="384"/>
      <c r="BF20" s="385"/>
      <c r="BG20" s="385"/>
      <c r="BI20" s="384"/>
      <c r="BJ20" s="384"/>
      <c r="BK20" s="384"/>
      <c r="BL20" s="384"/>
      <c r="BM20" s="384"/>
      <c r="BO20" s="384"/>
      <c r="BP20" s="384"/>
      <c r="BQ20" s="384"/>
      <c r="BR20" s="384"/>
      <c r="BS20" s="384"/>
      <c r="BT20" s="384"/>
      <c r="BU20" s="386"/>
      <c r="BV20" s="386"/>
      <c r="BW20" s="386"/>
    </row>
    <row r="21" spans="1:75" x14ac:dyDescent="0.3">
      <c r="A21" s="19">
        <f>Nahunta!Y21</f>
        <v>666509</v>
      </c>
      <c r="B21" s="3" t="str">
        <f t="shared" si="7"/>
        <v>666509/29</v>
      </c>
      <c r="C21" s="19" t="str">
        <f>VLOOKUP(A21,'Yields-Labor-Cube'!$A$24:$D$44,2,FALSE)</f>
        <v>TISS,PORCINE,JEJUNUM,6FT</v>
      </c>
      <c r="D21" s="19" t="s">
        <v>206</v>
      </c>
      <c r="E21" s="19">
        <v>29</v>
      </c>
      <c r="F21" s="10"/>
      <c r="G21" s="20" t="s">
        <v>3</v>
      </c>
      <c r="H21" s="19" t="s">
        <v>7</v>
      </c>
      <c r="I21" s="385">
        <f>VLOOKUP(A21,'Yields-Labor-Cube'!$A$24:$E$46,5,FALSE)</f>
        <v>1</v>
      </c>
      <c r="J21" s="423">
        <f>VLOOKUP(A21,Nahunta!$C$20:$O$44,9,FALSE)</f>
        <v>32</v>
      </c>
      <c r="K21" s="383">
        <v>200</v>
      </c>
      <c r="L21" s="353">
        <f>VLOOKUP(A21,Nahunta!$C$20:$AC$44,14,FALSE)</f>
        <v>0.95</v>
      </c>
      <c r="M21" s="362">
        <f>K21*L21</f>
        <v>190</v>
      </c>
      <c r="N21" s="363">
        <f>VLOOKUP(A21,Nahunta!$C$20:$AC$44,15,FALSE)</f>
        <v>0.95</v>
      </c>
      <c r="O21" s="362">
        <f>ROUND($J21*VLOOKUP(A21,Nahunta!$C$20:$O$44,10,0)/N21,0)</f>
        <v>17</v>
      </c>
      <c r="P21" s="363">
        <f>SUM(O21)/M21</f>
        <v>8.9473684210526316E-2</v>
      </c>
      <c r="Q21" s="361">
        <f>$J21*VLOOKUP($A21,'Yields-Labor-Cube'!$A$24:$O$46,3,FALSE)/(60)+(O21-J21*VLOOKUP(A21,'Yields-Labor-Cube'!$A$22:$O$46,14,FALSE))*$O$1/360</f>
        <v>2.1527777777777777</v>
      </c>
      <c r="R21" s="361">
        <f>Nahunta!$L$58*4</f>
        <v>21</v>
      </c>
      <c r="S21" s="363">
        <f>SUM(Q20:Q21)/R21</f>
        <v>0.13022486772486772</v>
      </c>
      <c r="T21" s="361">
        <f t="shared" si="8"/>
        <v>16</v>
      </c>
      <c r="U21" s="362">
        <f>Nahunta!$O$48</f>
        <v>240</v>
      </c>
      <c r="V21" s="362">
        <v>1</v>
      </c>
      <c r="W21" s="363">
        <f>SUM(T20:T21)/(U21*V21)</f>
        <v>9.0416666666666659E-2</v>
      </c>
      <c r="X21" s="363">
        <f>VLOOKUP($A21,'Yields-Labor-Cube'!$A$22:$O$46,15,FALSE)</f>
        <v>0.85</v>
      </c>
      <c r="Y21" s="10">
        <f t="shared" si="9"/>
        <v>27</v>
      </c>
      <c r="Z21" s="397">
        <f t="shared" si="10"/>
        <v>11.176470588235293</v>
      </c>
      <c r="AA21" s="397">
        <f t="shared" si="11"/>
        <v>7.679024885728797</v>
      </c>
      <c r="AB21" s="428">
        <f t="shared" si="12"/>
        <v>11.059907834101383</v>
      </c>
      <c r="AC21" s="405">
        <f t="shared" si="13"/>
        <v>7.679024885728797</v>
      </c>
      <c r="AH21" s="19"/>
      <c r="AI21" s="19"/>
      <c r="AJ21" s="19"/>
      <c r="AK21" s="19"/>
      <c r="AL21" s="19"/>
      <c r="AM21" s="19"/>
      <c r="AN21" s="19"/>
      <c r="AO21" s="19"/>
      <c r="AP21" s="19"/>
      <c r="AQ21" s="19"/>
      <c r="AR21" s="19"/>
      <c r="AS21" s="19"/>
      <c r="AT21" s="19"/>
      <c r="AU21" s="19"/>
      <c r="AV21" s="10"/>
      <c r="AX21" s="19"/>
      <c r="AY21" s="19"/>
      <c r="AZ21" s="19"/>
      <c r="BA21" s="19"/>
      <c r="BB21" s="19"/>
      <c r="BC21" s="19"/>
      <c r="BD21" s="19"/>
      <c r="BE21" s="19"/>
      <c r="BF21" s="3"/>
      <c r="BG21" s="3"/>
      <c r="BI21" s="19"/>
      <c r="BJ21" s="19"/>
      <c r="BK21" s="19"/>
      <c r="BL21" s="19"/>
      <c r="BM21" s="19"/>
      <c r="BO21" s="19"/>
      <c r="BP21" s="19"/>
      <c r="BQ21" s="19"/>
      <c r="BR21" s="19"/>
      <c r="BS21" s="19"/>
      <c r="BT21" s="19"/>
      <c r="BU21" s="10"/>
      <c r="BV21" s="10"/>
      <c r="BW21" s="10"/>
    </row>
    <row r="22" spans="1:75" s="388" customFormat="1" x14ac:dyDescent="0.3">
      <c r="A22" s="384">
        <f>Nahunta!Y22</f>
        <v>666501</v>
      </c>
      <c r="B22" s="385" t="str">
        <f t="shared" si="7"/>
        <v>666501/29</v>
      </c>
      <c r="C22" s="384" t="str">
        <f>VLOOKUP(A22,'Yields-Labor-Cube'!$A$24:$D$44,2,FALSE)</f>
        <v>TISS,PORCINE,AORTA SEGMENTS</v>
      </c>
      <c r="D22" s="384" t="s">
        <v>206</v>
      </c>
      <c r="E22" s="384">
        <v>29</v>
      </c>
      <c r="F22" s="386"/>
      <c r="G22" s="387" t="s">
        <v>3</v>
      </c>
      <c r="H22" s="384" t="s">
        <v>7</v>
      </c>
      <c r="I22" s="385">
        <f>VLOOKUP(A22,'Yields-Labor-Cube'!$A$24:$E$46,5,FALSE)</f>
        <v>3</v>
      </c>
      <c r="J22" s="424">
        <f>VLOOKUP(A22,Nahunta!$C$20:$O$44,9,FALSE)</f>
        <v>23</v>
      </c>
      <c r="K22" s="403">
        <v>200</v>
      </c>
      <c r="L22" s="353">
        <f>VLOOKUP(A22,Nahunta!$C$20:$AC$44,14,FALSE)</f>
        <v>0.99</v>
      </c>
      <c r="M22" s="394">
        <f t="shared" ref="M22:M33" si="14">K22*L22</f>
        <v>198</v>
      </c>
      <c r="N22" s="363">
        <f>VLOOKUP(A22,Nahunta!$C$20:$AC$44,15,FALSE)</f>
        <v>0.95</v>
      </c>
      <c r="O22" s="394">
        <f>ROUND($J22*VLOOKUP(A22,Nahunta!$C$20:$O$44,10,0)/N22,0)</f>
        <v>24</v>
      </c>
      <c r="P22" s="397">
        <f>SUM(O22)/M22</f>
        <v>0.12121212121212122</v>
      </c>
      <c r="Q22" s="396">
        <f>$J22*VLOOKUP($A22,'Yields-Labor-Cube'!$A$24:$O$46,3,FALSE)/(60)+(O22-J22*VLOOKUP(A22,'Yields-Labor-Cube'!$A$22:$O$46,14,FALSE))*$O$1/360</f>
        <v>0.40277777777777779</v>
      </c>
      <c r="R22" s="396">
        <f>Nahunta!$L$58*4</f>
        <v>21</v>
      </c>
      <c r="S22" s="397">
        <f>SUM(Q20:Q22)/R22</f>
        <v>0.1494047619047619</v>
      </c>
      <c r="T22" s="396">
        <f t="shared" si="8"/>
        <v>1.1500000000000001</v>
      </c>
      <c r="U22" s="394">
        <f>Nahunta!$O$48</f>
        <v>240</v>
      </c>
      <c r="V22" s="394">
        <v>1</v>
      </c>
      <c r="W22" s="397">
        <f>SUM(T20:T22)/(U22*V22)</f>
        <v>9.5208333333333325E-2</v>
      </c>
      <c r="X22" s="397">
        <f>VLOOKUP($A22,'Yields-Labor-Cube'!$A$22:$O$46,15,FALSE)</f>
        <v>0.95</v>
      </c>
      <c r="Y22" s="386">
        <f t="shared" si="9"/>
        <v>22</v>
      </c>
      <c r="Z22" s="397">
        <f t="shared" si="10"/>
        <v>8.25</v>
      </c>
      <c r="AA22" s="397">
        <f t="shared" si="11"/>
        <v>6.6932270916334664</v>
      </c>
      <c r="AB22" s="428">
        <f t="shared" si="12"/>
        <v>10.503282275711161</v>
      </c>
      <c r="AC22" s="405">
        <f t="shared" si="13"/>
        <v>6.6932270916334664</v>
      </c>
      <c r="AH22" s="384"/>
      <c r="AI22" s="384"/>
      <c r="AJ22" s="384"/>
      <c r="AK22" s="384"/>
      <c r="AL22" s="384"/>
      <c r="AM22" s="384"/>
      <c r="AN22" s="384"/>
      <c r="AO22" s="384"/>
      <c r="AP22" s="384"/>
      <c r="AQ22" s="384"/>
      <c r="AR22" s="384"/>
      <c r="AS22" s="384"/>
      <c r="AT22" s="384"/>
      <c r="AU22" s="384"/>
      <c r="AV22" s="386"/>
      <c r="AX22" s="384"/>
      <c r="AY22" s="384"/>
      <c r="AZ22" s="384"/>
      <c r="BA22" s="384"/>
      <c r="BB22" s="384"/>
      <c r="BC22" s="384"/>
      <c r="BD22" s="384"/>
      <c r="BE22" s="384"/>
      <c r="BF22" s="385"/>
      <c r="BG22" s="385"/>
      <c r="BI22" s="384"/>
      <c r="BJ22" s="384"/>
      <c r="BK22" s="384"/>
      <c r="BL22" s="384"/>
      <c r="BM22" s="384"/>
      <c r="BO22" s="384"/>
      <c r="BP22" s="384"/>
      <c r="BQ22" s="384"/>
      <c r="BR22" s="384"/>
      <c r="BS22" s="384"/>
      <c r="BT22" s="384"/>
      <c r="BU22" s="386"/>
      <c r="BV22" s="386"/>
      <c r="BW22" s="386"/>
    </row>
    <row r="23" spans="1:75" s="388" customFormat="1" x14ac:dyDescent="0.3">
      <c r="A23" s="384">
        <f>Nahunta!Y23</f>
        <v>666521</v>
      </c>
      <c r="B23" s="385" t="str">
        <f t="shared" si="7"/>
        <v>666521/29</v>
      </c>
      <c r="C23" s="384" t="str">
        <f>VLOOKUP(A23,'Yields-Labor-Cube'!$A$24:$D$44,2,FALSE)</f>
        <v>TISS,PORCINE,THORACIC BLOCK</v>
      </c>
      <c r="D23" s="384" t="s">
        <v>206</v>
      </c>
      <c r="E23" s="384">
        <v>29</v>
      </c>
      <c r="F23" s="386"/>
      <c r="G23" s="387" t="s">
        <v>3</v>
      </c>
      <c r="H23" s="384" t="s">
        <v>7</v>
      </c>
      <c r="I23" s="385">
        <f>VLOOKUP(A23,'Yields-Labor-Cube'!$A$24:$E$46,5,FALSE)</f>
        <v>3</v>
      </c>
      <c r="J23" s="424">
        <f>VLOOKUP(A23,Nahunta!$C$20:$O$44,9,FALSE)</f>
        <v>21</v>
      </c>
      <c r="K23" s="403">
        <v>200</v>
      </c>
      <c r="L23" s="353">
        <f>VLOOKUP(A23,Nahunta!$C$20:$AC$44,14,FALSE)</f>
        <v>0.6</v>
      </c>
      <c r="M23" s="394">
        <f t="shared" si="14"/>
        <v>120</v>
      </c>
      <c r="N23" s="363">
        <f>VLOOKUP(A23,Nahunta!$C$20:$AC$44,15,FALSE)</f>
        <v>0.9</v>
      </c>
      <c r="O23" s="394">
        <f>ROUND($J23*VLOOKUP(A23,Nahunta!$C$20:$O$44,10,0)/N23,0)</f>
        <v>23</v>
      </c>
      <c r="P23" s="397">
        <f>SUM(O22:O23)/M23</f>
        <v>0.39166666666666666</v>
      </c>
      <c r="Q23" s="396">
        <f>$J23*VLOOKUP($A23,'Yields-Labor-Cube'!$A$24:$O$46,3,FALSE)/(60)+(O23-J23*VLOOKUP(A23,'Yields-Labor-Cube'!$A$22:$O$46,14,FALSE))*$O$1/360</f>
        <v>1.6138888888888889</v>
      </c>
      <c r="R23" s="396">
        <f>Nahunta!$L$58*4</f>
        <v>21</v>
      </c>
      <c r="S23" s="397">
        <f>SUM(Q20:Q23)/R23</f>
        <v>0.22625661375661371</v>
      </c>
      <c r="T23" s="396">
        <f t="shared" si="8"/>
        <v>37.800000000000004</v>
      </c>
      <c r="U23" s="394">
        <f>Nahunta!$O$48</f>
        <v>240</v>
      </c>
      <c r="V23" s="394">
        <v>1</v>
      </c>
      <c r="W23" s="397">
        <f>SUM(T20:T23)/(U23*V23)</f>
        <v>0.25270833333333337</v>
      </c>
      <c r="X23" s="397">
        <f>VLOOKUP($A23,'Yields-Labor-Cube'!$A$22:$O$46,15,FALSE)</f>
        <v>0.9</v>
      </c>
      <c r="Y23" s="386">
        <f t="shared" si="9"/>
        <v>19</v>
      </c>
      <c r="Z23" s="397">
        <f t="shared" si="10"/>
        <v>2.5531914893617023</v>
      </c>
      <c r="AA23" s="397">
        <f t="shared" si="11"/>
        <v>4.4197603040046776</v>
      </c>
      <c r="AB23" s="428">
        <f t="shared" si="12"/>
        <v>3.9571310799670232</v>
      </c>
      <c r="AC23" s="405">
        <f t="shared" si="13"/>
        <v>2.5531914893617023</v>
      </c>
      <c r="AH23" s="384"/>
      <c r="AI23" s="384"/>
      <c r="AJ23" s="384"/>
      <c r="AK23" s="384"/>
      <c r="AL23" s="384"/>
      <c r="AM23" s="384"/>
      <c r="AN23" s="384"/>
      <c r="AO23" s="384"/>
      <c r="AP23" s="384"/>
      <c r="AQ23" s="384"/>
      <c r="AR23" s="384"/>
      <c r="AS23" s="384"/>
      <c r="AT23" s="384"/>
      <c r="AU23" s="384"/>
      <c r="AV23" s="386"/>
      <c r="AX23" s="384"/>
      <c r="AY23" s="384"/>
      <c r="AZ23" s="384"/>
      <c r="BA23" s="384"/>
      <c r="BB23" s="384"/>
      <c r="BC23" s="384"/>
      <c r="BD23" s="384"/>
      <c r="BE23" s="384"/>
      <c r="BF23" s="385"/>
      <c r="BG23" s="385"/>
      <c r="BI23" s="384"/>
      <c r="BJ23" s="384"/>
      <c r="BK23" s="384"/>
      <c r="BL23" s="384"/>
      <c r="BM23" s="384"/>
      <c r="BO23" s="384"/>
      <c r="BP23" s="384"/>
      <c r="BQ23" s="384"/>
      <c r="BR23" s="384"/>
      <c r="BS23" s="384"/>
      <c r="BT23" s="384"/>
      <c r="BU23" s="386"/>
      <c r="BV23" s="386"/>
      <c r="BW23" s="386"/>
    </row>
    <row r="24" spans="1:75" x14ac:dyDescent="0.3">
      <c r="A24" s="19">
        <f>Nahunta!Y24</f>
        <v>666517</v>
      </c>
      <c r="B24" s="3" t="str">
        <f t="shared" si="7"/>
        <v>666517/29</v>
      </c>
      <c r="C24" s="19" t="str">
        <f>VLOOKUP(A24,'Yields-Labor-Cube'!$A$24:$D$44,2,FALSE)</f>
        <v>TISS,PORCINE,PANCREAS</v>
      </c>
      <c r="D24" s="19" t="s">
        <v>206</v>
      </c>
      <c r="E24" s="19">
        <v>29</v>
      </c>
      <c r="F24" s="10"/>
      <c r="G24" s="20" t="s">
        <v>3</v>
      </c>
      <c r="H24" s="19" t="s">
        <v>7</v>
      </c>
      <c r="I24" s="385">
        <f>VLOOKUP(A24,'Yields-Labor-Cube'!$A$24:$E$46,5,FALSE)</f>
        <v>3</v>
      </c>
      <c r="J24" s="423">
        <f>VLOOKUP(A24,Nahunta!$C$20:$O$44,9,FALSE)</f>
        <v>17</v>
      </c>
      <c r="K24" s="383">
        <v>200</v>
      </c>
      <c r="L24" s="353">
        <f>VLOOKUP(A24,Nahunta!$C$20:$AC$44,14,FALSE)</f>
        <v>0.9</v>
      </c>
      <c r="M24" s="362">
        <f t="shared" si="14"/>
        <v>180</v>
      </c>
      <c r="N24" s="363">
        <f>VLOOKUP(A24,Nahunta!$C$20:$AC$44,15,FALSE)</f>
        <v>0.95</v>
      </c>
      <c r="O24" s="362">
        <f>ROUND($J24*VLOOKUP(A24,Nahunta!$C$20:$O$44,10,0)/N24,0)</f>
        <v>18</v>
      </c>
      <c r="P24" s="363">
        <f>SUM(O22:O24)/M24</f>
        <v>0.3611111111111111</v>
      </c>
      <c r="Q24" s="361">
        <f>$J24*VLOOKUP($A24,'Yields-Labor-Cube'!$A$24:$O$46,3,FALSE)/(60)+(O24-J24*VLOOKUP(A24,'Yields-Labor-Cube'!$A$22:$O$46,14,FALSE))*$O$1/360</f>
        <v>0.30277777777777776</v>
      </c>
      <c r="R24" s="361">
        <f>Nahunta!$L$58*4</f>
        <v>21</v>
      </c>
      <c r="S24" s="363">
        <f>SUM(Q20:Q24)/R24</f>
        <v>0.24067460317460315</v>
      </c>
      <c r="T24" s="361">
        <f t="shared" si="8"/>
        <v>3.4000000000000004</v>
      </c>
      <c r="U24" s="362">
        <f>Nahunta!$O$48</f>
        <v>240</v>
      </c>
      <c r="V24" s="362">
        <v>1</v>
      </c>
      <c r="W24" s="363">
        <f>SUM(T20:T24)/(U24*V24)</f>
        <v>0.26687500000000003</v>
      </c>
      <c r="X24" s="363">
        <f>VLOOKUP($A24,'Yields-Labor-Cube'!$A$22:$O$46,15,FALSE)</f>
        <v>0.8</v>
      </c>
      <c r="Y24" s="10">
        <f t="shared" si="9"/>
        <v>14</v>
      </c>
      <c r="Z24" s="397">
        <f t="shared" si="10"/>
        <v>2.7692307692307692</v>
      </c>
      <c r="AA24" s="397">
        <f t="shared" si="11"/>
        <v>4.1549876339653755</v>
      </c>
      <c r="AB24" s="428">
        <f t="shared" si="12"/>
        <v>3.7470725995316156</v>
      </c>
      <c r="AC24" s="405">
        <f t="shared" si="13"/>
        <v>2.7692307692307692</v>
      </c>
      <c r="AH24" s="19"/>
      <c r="AI24" s="19"/>
      <c r="AJ24" s="19"/>
      <c r="AK24" s="19"/>
      <c r="AL24" s="19"/>
      <c r="AM24" s="19"/>
      <c r="AN24" s="19"/>
      <c r="AO24" s="19"/>
      <c r="AP24" s="19"/>
      <c r="AQ24" s="19"/>
      <c r="AR24" s="19"/>
      <c r="AS24" s="19"/>
      <c r="AT24" s="19"/>
      <c r="AU24" s="19"/>
      <c r="AV24" s="10"/>
      <c r="AX24" s="19"/>
      <c r="AY24" s="19"/>
      <c r="AZ24" s="19"/>
      <c r="BA24" s="19"/>
      <c r="BB24" s="19"/>
      <c r="BC24" s="19"/>
      <c r="BD24" s="19"/>
      <c r="BE24" s="19"/>
      <c r="BF24" s="3"/>
      <c r="BG24" s="3"/>
      <c r="BI24" s="19"/>
      <c r="BJ24" s="19"/>
      <c r="BK24" s="19"/>
      <c r="BL24" s="19"/>
      <c r="BM24" s="19"/>
      <c r="BO24" s="19"/>
      <c r="BP24" s="19"/>
      <c r="BQ24" s="19"/>
      <c r="BR24" s="19"/>
      <c r="BS24" s="19"/>
      <c r="BT24" s="19"/>
      <c r="BU24" s="10"/>
      <c r="BV24" s="10"/>
      <c r="BW24" s="10"/>
    </row>
    <row r="25" spans="1:75" x14ac:dyDescent="0.3">
      <c r="A25" s="19">
        <f>Nahunta!Y25</f>
        <v>666516</v>
      </c>
      <c r="B25" s="3" t="str">
        <f t="shared" si="7"/>
        <v>666516/29</v>
      </c>
      <c r="C25" s="19" t="str">
        <f>VLOOKUP(A25,'Yields-Labor-Cube'!$A$24:$D$44,2,FALSE)</f>
        <v>TISS,PORCINE,OMENTUM</v>
      </c>
      <c r="D25" s="19" t="s">
        <v>206</v>
      </c>
      <c r="E25" s="19">
        <v>29</v>
      </c>
      <c r="F25" s="10"/>
      <c r="G25" s="20" t="s">
        <v>3</v>
      </c>
      <c r="H25" s="19" t="s">
        <v>7</v>
      </c>
      <c r="I25" s="385">
        <f>VLOOKUP(A25,'Yields-Labor-Cube'!$A$24:$E$46,5,FALSE)</f>
        <v>3</v>
      </c>
      <c r="J25" s="423">
        <f>VLOOKUP(A25,Nahunta!$C$20:$O$44,9,FALSE)</f>
        <v>13</v>
      </c>
      <c r="K25" s="383">
        <v>200</v>
      </c>
      <c r="L25" s="353">
        <f>VLOOKUP(A25,Nahunta!$C$20:$AC$44,14,FALSE)</f>
        <v>0.9</v>
      </c>
      <c r="M25" s="362">
        <f t="shared" si="14"/>
        <v>180</v>
      </c>
      <c r="N25" s="363">
        <f>VLOOKUP(A25,Nahunta!$C$20:$AC$44,15,FALSE)</f>
        <v>0.95</v>
      </c>
      <c r="O25" s="362">
        <f>ROUND($J25*VLOOKUP(A25,Nahunta!$C$20:$O$44,10,0)/N25,0)</f>
        <v>14</v>
      </c>
      <c r="P25" s="363">
        <f>SUM(O22:O25)/M25</f>
        <v>0.43888888888888888</v>
      </c>
      <c r="Q25" s="361">
        <f>$J25*VLOOKUP($A25,'Yields-Labor-Cube'!$A$24:$O$46,3,FALSE)/(60)+(O25-J25*VLOOKUP(A25,'Yields-Labor-Cube'!$A$22:$O$46,14,FALSE))*$O$1/360</f>
        <v>0.2361111111111111</v>
      </c>
      <c r="R25" s="361">
        <f>Nahunta!$L$58*4</f>
        <v>21</v>
      </c>
      <c r="S25" s="363">
        <f>SUM(Q20:Q25)/R25</f>
        <v>0.25191798941798937</v>
      </c>
      <c r="T25" s="361">
        <f t="shared" si="8"/>
        <v>1.3</v>
      </c>
      <c r="U25" s="362">
        <f>Nahunta!$O$48</f>
        <v>240</v>
      </c>
      <c r="V25" s="362">
        <v>1</v>
      </c>
      <c r="W25" s="363">
        <f>SUM(T20:T25)/(U25*V25)</f>
        <v>0.27229166666666671</v>
      </c>
      <c r="X25" s="363">
        <f>VLOOKUP($A25,'Yields-Labor-Cube'!$A$22:$O$46,15,FALSE)</f>
        <v>0.8</v>
      </c>
      <c r="Y25" s="10">
        <f t="shared" si="9"/>
        <v>10</v>
      </c>
      <c r="Z25" s="397">
        <f t="shared" si="10"/>
        <v>2.278481012658228</v>
      </c>
      <c r="AA25" s="397">
        <f t="shared" si="11"/>
        <v>3.9695458125492262</v>
      </c>
      <c r="AB25" s="428">
        <f t="shared" si="12"/>
        <v>3.6725325172149956</v>
      </c>
      <c r="AC25" s="405">
        <f t="shared" si="13"/>
        <v>2.278481012658228</v>
      </c>
      <c r="AH25" s="19"/>
      <c r="AI25" s="19"/>
      <c r="AJ25" s="19"/>
      <c r="AK25" s="19"/>
      <c r="AL25" s="19"/>
      <c r="AM25" s="19"/>
      <c r="AN25" s="19"/>
      <c r="AO25" s="19"/>
      <c r="AP25" s="19"/>
      <c r="AQ25" s="19"/>
      <c r="AR25" s="19"/>
      <c r="AS25" s="19"/>
      <c r="AT25" s="19"/>
      <c r="AU25" s="19"/>
      <c r="AV25" s="10"/>
      <c r="AX25" s="19"/>
      <c r="AY25" s="19"/>
      <c r="AZ25" s="19"/>
      <c r="BA25" s="19"/>
      <c r="BB25" s="19"/>
      <c r="BC25" s="19"/>
      <c r="BD25" s="19"/>
      <c r="BE25" s="19"/>
      <c r="BF25" s="3"/>
      <c r="BG25" s="3"/>
      <c r="BI25" s="19"/>
      <c r="BJ25" s="19"/>
      <c r="BK25" s="19"/>
      <c r="BL25" s="19"/>
      <c r="BM25" s="19"/>
      <c r="BO25" s="19"/>
      <c r="BP25" s="19"/>
      <c r="BQ25" s="19"/>
      <c r="BR25" s="19"/>
      <c r="BS25" s="19"/>
      <c r="BT25" s="19"/>
      <c r="BU25" s="10"/>
      <c r="BV25" s="10"/>
      <c r="BW25" s="10"/>
    </row>
    <row r="26" spans="1:75" s="388" customFormat="1" x14ac:dyDescent="0.3">
      <c r="A26" s="384">
        <f>Nahunta!Y26</f>
        <v>666519</v>
      </c>
      <c r="B26" s="385" t="str">
        <f t="shared" si="7"/>
        <v>666519/29</v>
      </c>
      <c r="C26" s="384" t="str">
        <f>VLOOKUP(A26,'Yields-Labor-Cube'!$A$24:$D$44,2,FALSE)</f>
        <v>TISS,PORCINE,SPLEEN</v>
      </c>
      <c r="D26" s="384" t="s">
        <v>206</v>
      </c>
      <c r="E26" s="384">
        <v>29</v>
      </c>
      <c r="F26" s="386"/>
      <c r="G26" s="387" t="s">
        <v>3</v>
      </c>
      <c r="H26" s="384" t="s">
        <v>7</v>
      </c>
      <c r="I26" s="385">
        <f>VLOOKUP(A26,'Yields-Labor-Cube'!$A$24:$E$46,5,FALSE)</f>
        <v>2</v>
      </c>
      <c r="J26" s="424">
        <f>VLOOKUP(A26,Nahunta!$C$20:$O$44,9,FALSE)</f>
        <v>13</v>
      </c>
      <c r="K26" s="403">
        <v>200</v>
      </c>
      <c r="L26" s="353">
        <f>VLOOKUP(A26,Nahunta!$C$20:$AC$44,14,FALSE)</f>
        <v>0.99</v>
      </c>
      <c r="M26" s="394">
        <f t="shared" si="14"/>
        <v>198</v>
      </c>
      <c r="N26" s="363">
        <f>VLOOKUP(A26,Nahunta!$C$20:$AC$44,15,FALSE)</f>
        <v>0.95</v>
      </c>
      <c r="O26" s="394">
        <f>ROUND($J26*VLOOKUP(A26,Nahunta!$C$20:$O$44,10,0)/N26,0)</f>
        <v>14</v>
      </c>
      <c r="P26" s="397">
        <f>SUM(O20,O26)/M26</f>
        <v>0.24242424242424243</v>
      </c>
      <c r="Q26" s="396">
        <f>$J26*VLOOKUP($A26,'Yields-Labor-Cube'!$A$24:$O$46,3,FALSE)/(60)+(O26-J26*VLOOKUP(A26,'Yields-Labor-Cube'!$A$22:$O$46,14,FALSE))*$O$1/360</f>
        <v>0.2361111111111111</v>
      </c>
      <c r="R26" s="396">
        <f>Nahunta!$L$58*4</f>
        <v>21</v>
      </c>
      <c r="S26" s="397">
        <f>SUM(Q20:Q26)/R26</f>
        <v>0.2631613756613756</v>
      </c>
      <c r="T26" s="396">
        <f t="shared" si="8"/>
        <v>6.5</v>
      </c>
      <c r="U26" s="394">
        <f>Nahunta!$O$48</f>
        <v>240</v>
      </c>
      <c r="V26" s="394">
        <v>1</v>
      </c>
      <c r="W26" s="397">
        <f>SUM(T20:T26)/(U26*V26)</f>
        <v>0.29937500000000006</v>
      </c>
      <c r="X26" s="397">
        <f>VLOOKUP($A26,'Yields-Labor-Cube'!$A$22:$O$46,15,FALSE)</f>
        <v>0.95</v>
      </c>
      <c r="Y26" s="386">
        <f t="shared" si="9"/>
        <v>12</v>
      </c>
      <c r="Z26" s="397">
        <f t="shared" si="10"/>
        <v>4.125</v>
      </c>
      <c r="AA26" s="397">
        <f t="shared" si="11"/>
        <v>3.7999497361146024</v>
      </c>
      <c r="AB26" s="428">
        <f t="shared" si="12"/>
        <v>3.3402922755741122</v>
      </c>
      <c r="AC26" s="405">
        <f t="shared" si="13"/>
        <v>3.3402922755741122</v>
      </c>
      <c r="AH26" s="384"/>
      <c r="AI26" s="384"/>
      <c r="AJ26" s="384"/>
      <c r="AK26" s="384"/>
      <c r="AL26" s="384"/>
      <c r="AM26" s="384"/>
      <c r="AN26" s="384"/>
      <c r="AO26" s="384"/>
      <c r="AP26" s="384"/>
      <c r="AQ26" s="384"/>
      <c r="AR26" s="384"/>
      <c r="AS26" s="384"/>
      <c r="AT26" s="384"/>
      <c r="AU26" s="384"/>
      <c r="AV26" s="386"/>
      <c r="AX26" s="384"/>
      <c r="AY26" s="384"/>
      <c r="AZ26" s="384"/>
      <c r="BA26" s="384"/>
      <c r="BB26" s="384"/>
      <c r="BC26" s="384"/>
      <c r="BD26" s="384"/>
      <c r="BE26" s="384"/>
      <c r="BF26" s="385"/>
      <c r="BG26" s="385"/>
      <c r="BI26" s="384"/>
      <c r="BJ26" s="384"/>
      <c r="BK26" s="384"/>
      <c r="BL26" s="384"/>
      <c r="BM26" s="384"/>
      <c r="BO26" s="384"/>
      <c r="BP26" s="384"/>
      <c r="BQ26" s="384"/>
      <c r="BR26" s="384"/>
      <c r="BS26" s="384"/>
      <c r="BT26" s="384"/>
      <c r="BU26" s="386"/>
      <c r="BV26" s="386"/>
      <c r="BW26" s="386"/>
    </row>
    <row r="27" spans="1:75" x14ac:dyDescent="0.3">
      <c r="A27" s="19">
        <f>Nahunta!Y27</f>
        <v>666505</v>
      </c>
      <c r="B27" s="3" t="str">
        <f t="shared" si="7"/>
        <v>666505/29</v>
      </c>
      <c r="C27" s="19" t="str">
        <f>VLOOKUP(A27,'Yields-Labor-Cube'!$A$24:$D$44,2,FALSE)</f>
        <v>TISS,PORCINE,LIVER</v>
      </c>
      <c r="D27" s="19" t="s">
        <v>206</v>
      </c>
      <c r="E27" s="19">
        <v>29</v>
      </c>
      <c r="F27" s="10"/>
      <c r="G27" s="20" t="s">
        <v>3</v>
      </c>
      <c r="H27" s="19" t="s">
        <v>7</v>
      </c>
      <c r="I27" s="385">
        <f>VLOOKUP(A27,'Yields-Labor-Cube'!$A$24:$E$46,5,FALSE)</f>
        <v>1</v>
      </c>
      <c r="J27" s="423">
        <f>VLOOKUP(A27,Nahunta!$C$20:$O$44,9,FALSE)</f>
        <v>8</v>
      </c>
      <c r="K27" s="383">
        <v>200</v>
      </c>
      <c r="L27" s="353">
        <f>VLOOKUP(A27,Nahunta!$C$20:$AC$44,14,FALSE)</f>
        <v>0.9</v>
      </c>
      <c r="M27" s="362">
        <f t="shared" si="14"/>
        <v>180</v>
      </c>
      <c r="N27" s="363">
        <f>VLOOKUP(A27,Nahunta!$C$20:$AC$44,15,FALSE)</f>
        <v>0.95</v>
      </c>
      <c r="O27" s="362">
        <f>ROUND($J27*VLOOKUP(A27,Nahunta!$C$20:$O$44,10,0)/N27,0)</f>
        <v>4</v>
      </c>
      <c r="P27" s="363">
        <f>SUM(O27,O21)/M27</f>
        <v>0.11666666666666667</v>
      </c>
      <c r="Q27" s="361">
        <f>$J27*VLOOKUP($A27,'Yields-Labor-Cube'!$A$24:$O$46,3,FALSE)/(60)+(O27-J27*VLOOKUP(A27,'Yields-Labor-Cube'!$A$22:$O$46,14,FALSE))*$O$1/360</f>
        <v>0.13333333333333333</v>
      </c>
      <c r="R27" s="361">
        <f>Nahunta!$L$58*4</f>
        <v>21</v>
      </c>
      <c r="S27" s="363">
        <f>SUM(Q20:Q27)/R27</f>
        <v>0.26951058201058198</v>
      </c>
      <c r="T27" s="361">
        <f t="shared" si="8"/>
        <v>1.6</v>
      </c>
      <c r="U27" s="362">
        <f>Nahunta!$O$48</f>
        <v>240</v>
      </c>
      <c r="V27" s="362">
        <v>1</v>
      </c>
      <c r="W27" s="363">
        <f>SUM(T20:T27)/(U27*V27)</f>
        <v>0.30604166666666666</v>
      </c>
      <c r="X27" s="363">
        <f>VLOOKUP($A27,'Yields-Labor-Cube'!$A$22:$O$46,15,FALSE)</f>
        <v>0.95</v>
      </c>
      <c r="Y27" s="10">
        <f t="shared" si="9"/>
        <v>8</v>
      </c>
      <c r="Z27" s="397">
        <f t="shared" si="10"/>
        <v>8.5714285714285712</v>
      </c>
      <c r="AA27" s="397">
        <f t="shared" si="11"/>
        <v>3.7104294478527611</v>
      </c>
      <c r="AB27" s="428">
        <f t="shared" si="12"/>
        <v>3.2675289312457454</v>
      </c>
      <c r="AC27" s="405">
        <f t="shared" si="13"/>
        <v>3.2675289312457454</v>
      </c>
      <c r="AH27" s="19"/>
      <c r="AI27" s="19"/>
      <c r="AJ27" s="19"/>
      <c r="AK27" s="19"/>
      <c r="AL27" s="19"/>
      <c r="AM27" s="19"/>
      <c r="AN27" s="19"/>
      <c r="AO27" s="19"/>
      <c r="AP27" s="19"/>
      <c r="AQ27" s="19"/>
      <c r="AR27" s="19"/>
      <c r="AS27" s="19"/>
      <c r="AT27" s="19"/>
      <c r="AU27" s="19"/>
      <c r="AV27" s="10"/>
      <c r="AX27" s="19"/>
      <c r="AY27" s="19"/>
      <c r="AZ27" s="19"/>
      <c r="BA27" s="19"/>
      <c r="BB27" s="19"/>
      <c r="BC27" s="19"/>
      <c r="BD27" s="19"/>
      <c r="BE27" s="19"/>
      <c r="BF27" s="3"/>
      <c r="BG27" s="3"/>
      <c r="BI27" s="19"/>
      <c r="BJ27" s="19"/>
      <c r="BK27" s="19"/>
      <c r="BL27" s="19"/>
      <c r="BM27" s="19"/>
      <c r="BO27" s="19"/>
      <c r="BP27" s="19"/>
      <c r="BQ27" s="19"/>
      <c r="BR27" s="19"/>
      <c r="BS27" s="19"/>
      <c r="BT27" s="19"/>
      <c r="BU27" s="10"/>
      <c r="BV27" s="10"/>
      <c r="BW27" s="10"/>
    </row>
    <row r="28" spans="1:75" s="388" customFormat="1" x14ac:dyDescent="0.3">
      <c r="A28" s="384">
        <f>Nahunta!Y28</f>
        <v>666507</v>
      </c>
      <c r="B28" s="385" t="str">
        <f t="shared" si="7"/>
        <v>666507/29</v>
      </c>
      <c r="C28" s="384" t="str">
        <f>VLOOKUP(A28,'Yields-Labor-Cube'!$A$24:$D$44,2,FALSE)</f>
        <v>TISS,PORCINE,FULL THOR AND BARI BLOCK</v>
      </c>
      <c r="D28" s="384" t="s">
        <v>206</v>
      </c>
      <c r="E28" s="384">
        <v>29</v>
      </c>
      <c r="F28" s="386"/>
      <c r="G28" s="387" t="s">
        <v>3</v>
      </c>
      <c r="H28" s="384" t="s">
        <v>7</v>
      </c>
      <c r="I28" s="385">
        <f>VLOOKUP(A28,'Yields-Labor-Cube'!$A$24:$E$46,5,FALSE)</f>
        <v>3</v>
      </c>
      <c r="J28" s="424">
        <f>VLOOKUP(A28,Nahunta!$C$20:$O$44,9,FALSE)</f>
        <v>8</v>
      </c>
      <c r="K28" s="403">
        <v>200</v>
      </c>
      <c r="L28" s="353">
        <f>VLOOKUP(A28,Nahunta!$C$20:$AC$44,14,FALSE)</f>
        <v>0.6</v>
      </c>
      <c r="M28" s="394">
        <f t="shared" si="14"/>
        <v>120</v>
      </c>
      <c r="N28" s="363">
        <f>VLOOKUP(A28,Nahunta!$C$20:$AC$44,15,FALSE)</f>
        <v>0.95</v>
      </c>
      <c r="O28" s="394">
        <f>ROUND($J28*VLOOKUP(A28,Nahunta!$C$20:$O$44,10,0)/N28,0)</f>
        <v>8</v>
      </c>
      <c r="P28" s="397">
        <f>SUM(O22:O25,O28)/M28</f>
        <v>0.72499999999999998</v>
      </c>
      <c r="Q28" s="396">
        <f>$J28*VLOOKUP($A28,'Yields-Labor-Cube'!$A$24:$O$46,3,FALSE)/(60)+(O28-J28*VLOOKUP(A28,'Yields-Labor-Cube'!$A$22:$O$46,14,FALSE))*$O$1/360</f>
        <v>0.66666666666666663</v>
      </c>
      <c r="R28" s="396">
        <f>Nahunta!$L$58*4</f>
        <v>21</v>
      </c>
      <c r="S28" s="397">
        <f>SUM(Q20:Q28)/R28</f>
        <v>0.30125661375661372</v>
      </c>
      <c r="T28" s="396">
        <f t="shared" si="8"/>
        <v>14.4</v>
      </c>
      <c r="U28" s="394">
        <f>Nahunta!$O$48</f>
        <v>240</v>
      </c>
      <c r="V28" s="394">
        <v>1</v>
      </c>
      <c r="W28" s="397">
        <f>SUM(T20:T28)/(U28*V28)</f>
        <v>0.36604166666666671</v>
      </c>
      <c r="X28" s="397">
        <f>VLOOKUP($A28,'Yields-Labor-Cube'!$A$22:$O$46,15,FALSE)</f>
        <v>0.9</v>
      </c>
      <c r="Y28" s="386">
        <f t="shared" si="9"/>
        <v>7</v>
      </c>
      <c r="Z28" s="397">
        <f t="shared" si="10"/>
        <v>1.3793103448275863</v>
      </c>
      <c r="AA28" s="397">
        <f t="shared" si="11"/>
        <v>3.3194291986827666</v>
      </c>
      <c r="AB28" s="428">
        <f t="shared" si="12"/>
        <v>2.7319294251565163</v>
      </c>
      <c r="AC28" s="405">
        <f t="shared" si="13"/>
        <v>1.3793103448275863</v>
      </c>
      <c r="AH28" s="384"/>
      <c r="AI28" s="384"/>
      <c r="AJ28" s="384"/>
      <c r="AK28" s="384"/>
      <c r="AL28" s="384"/>
      <c r="AM28" s="384"/>
      <c r="AN28" s="384"/>
      <c r="AO28" s="384"/>
      <c r="AP28" s="384"/>
      <c r="AQ28" s="384"/>
      <c r="AR28" s="384"/>
      <c r="AS28" s="384"/>
      <c r="AT28" s="384"/>
      <c r="AU28" s="384"/>
      <c r="AV28" s="386"/>
      <c r="AX28" s="384"/>
      <c r="AY28" s="384"/>
      <c r="AZ28" s="384"/>
      <c r="BA28" s="384"/>
      <c r="BB28" s="384"/>
      <c r="BC28" s="384"/>
      <c r="BD28" s="384"/>
      <c r="BE28" s="384"/>
      <c r="BF28" s="385"/>
      <c r="BG28" s="385"/>
      <c r="BI28" s="384"/>
      <c r="BJ28" s="384"/>
      <c r="BK28" s="384"/>
      <c r="BL28" s="384"/>
      <c r="BM28" s="384"/>
      <c r="BO28" s="384"/>
      <c r="BP28" s="384"/>
      <c r="BQ28" s="384"/>
      <c r="BR28" s="384"/>
      <c r="BS28" s="384"/>
      <c r="BT28" s="384"/>
      <c r="BU28" s="386"/>
      <c r="BV28" s="386"/>
      <c r="BW28" s="386"/>
    </row>
    <row r="29" spans="1:75" x14ac:dyDescent="0.3">
      <c r="A29" s="19">
        <f>Nahunta!Y29</f>
        <v>666510</v>
      </c>
      <c r="B29" s="3" t="str">
        <f t="shared" si="7"/>
        <v>666510/29</v>
      </c>
      <c r="C29" s="19" t="str">
        <f>VLOOKUP(A29,'Yields-Labor-Cube'!$A$24:$D$44,2,FALSE)</f>
        <v>TISS,PORCINE,JEJUNUM (3FT)</v>
      </c>
      <c r="D29" s="19" t="s">
        <v>206</v>
      </c>
      <c r="E29" s="19">
        <v>29</v>
      </c>
      <c r="F29" s="10"/>
      <c r="G29" s="20" t="s">
        <v>3</v>
      </c>
      <c r="H29" s="19" t="s">
        <v>7</v>
      </c>
      <c r="I29" s="385">
        <f>VLOOKUP(A29,'Yields-Labor-Cube'!$A$24:$E$46,5,FALSE)</f>
        <v>1</v>
      </c>
      <c r="J29" s="423">
        <f>VLOOKUP(A29,Nahunta!$C$20:$O$44,9,FALSE)</f>
        <v>7</v>
      </c>
      <c r="K29" s="383">
        <v>200</v>
      </c>
      <c r="L29" s="353">
        <f>VLOOKUP(A29,Nahunta!$C$20:$AC$44,14,FALSE)</f>
        <v>0.95</v>
      </c>
      <c r="M29" s="362">
        <f t="shared" si="14"/>
        <v>190</v>
      </c>
      <c r="N29" s="363">
        <f>VLOOKUP(A29,Nahunta!$C$20:$AC$44,15,FALSE)</f>
        <v>0.95</v>
      </c>
      <c r="O29" s="362">
        <f>ROUND($J29*VLOOKUP(A29,Nahunta!$C$20:$O$44,10,0)/N29,0)</f>
        <v>4</v>
      </c>
      <c r="P29" s="363">
        <f>SUM(O28:O29,O21)/M29</f>
        <v>0.15263157894736842</v>
      </c>
      <c r="Q29" s="361">
        <f>$J29*VLOOKUP($A29,'Yields-Labor-Cube'!$A$24:$O$46,3,FALSE)/(60)+(O29-J29*VLOOKUP(A29,'Yields-Labor-Cube'!$A$22:$O$46,14,FALSE))*$O$1/360</f>
        <v>0.49952777777777779</v>
      </c>
      <c r="R29" s="361">
        <f>Nahunta!$L$58*4</f>
        <v>21</v>
      </c>
      <c r="S29" s="363">
        <f>SUM(Q20:Q29)/R29</f>
        <v>0.32504365079365077</v>
      </c>
      <c r="T29" s="361">
        <f t="shared" si="8"/>
        <v>2.1</v>
      </c>
      <c r="U29" s="362">
        <f>Nahunta!$O$48</f>
        <v>240</v>
      </c>
      <c r="V29" s="362">
        <v>1</v>
      </c>
      <c r="W29" s="363">
        <f>SUM(T20:T29)/(U29*V29)</f>
        <v>0.37479166666666669</v>
      </c>
      <c r="X29" s="363">
        <f>VLOOKUP($A29,'Yields-Labor-Cube'!$A$22:$O$46,15,FALSE)</f>
        <v>0.85</v>
      </c>
      <c r="Y29" s="10">
        <f t="shared" si="9"/>
        <v>6</v>
      </c>
      <c r="Z29" s="397">
        <f t="shared" si="10"/>
        <v>6.5517241379310347</v>
      </c>
      <c r="AA29" s="397">
        <f t="shared" si="11"/>
        <v>3.076509870469168</v>
      </c>
      <c r="AB29" s="428">
        <f t="shared" si="12"/>
        <v>2.668148971650917</v>
      </c>
      <c r="AC29" s="405">
        <f t="shared" si="13"/>
        <v>2.668148971650917</v>
      </c>
      <c r="AH29" s="19"/>
      <c r="AI29" s="19"/>
      <c r="AJ29" s="19"/>
      <c r="AK29" s="19"/>
      <c r="AL29" s="19"/>
      <c r="AM29" s="19"/>
      <c r="AN29" s="19"/>
      <c r="AO29" s="19"/>
      <c r="AP29" s="19"/>
      <c r="AQ29" s="19"/>
      <c r="AR29" s="19"/>
      <c r="AS29" s="19"/>
      <c r="AT29" s="19"/>
      <c r="AU29" s="19"/>
      <c r="AV29" s="10"/>
      <c r="AX29" s="19"/>
      <c r="AY29" s="19"/>
      <c r="AZ29" s="19"/>
      <c r="BA29" s="19"/>
      <c r="BB29" s="19"/>
      <c r="BC29" s="19"/>
      <c r="BD29" s="19"/>
      <c r="BE29" s="19"/>
      <c r="BF29" s="3"/>
      <c r="BG29" s="3"/>
      <c r="BI29" s="19"/>
      <c r="BJ29" s="19"/>
      <c r="BK29" s="19"/>
      <c r="BL29" s="19"/>
      <c r="BM29" s="19"/>
      <c r="BO29" s="19"/>
      <c r="BP29" s="19"/>
      <c r="BQ29" s="19"/>
      <c r="BR29" s="19"/>
      <c r="BS29" s="19"/>
      <c r="BT29" s="19"/>
      <c r="BU29" s="10"/>
      <c r="BV29" s="10"/>
      <c r="BW29" s="10"/>
    </row>
    <row r="30" spans="1:75" x14ac:dyDescent="0.3">
      <c r="A30" s="19">
        <f>Nahunta!Y30</f>
        <v>666513</v>
      </c>
      <c r="B30" s="3" t="str">
        <f t="shared" si="7"/>
        <v>666513/29</v>
      </c>
      <c r="C30" s="458" t="str">
        <f>VLOOKUP(A30,'Yields-Labor-Cube'!$A$24:$D$44,2,FALSE)</f>
        <v>TISS,PORCINE,LIVER WITH GALLBLADDER</v>
      </c>
      <c r="D30" s="19" t="s">
        <v>206</v>
      </c>
      <c r="E30" s="19">
        <v>29</v>
      </c>
      <c r="F30" s="10"/>
      <c r="G30" s="20" t="s">
        <v>3</v>
      </c>
      <c r="H30" s="19" t="s">
        <v>7</v>
      </c>
      <c r="I30" s="385">
        <f>VLOOKUP(A30,'Yields-Labor-Cube'!$A$24:$E$46,5,FALSE)</f>
        <v>2</v>
      </c>
      <c r="J30" s="423">
        <f>VLOOKUP(A30,Nahunta!$C$20:$O$44,9,FALSE)</f>
        <v>5</v>
      </c>
      <c r="K30" s="383">
        <v>200</v>
      </c>
      <c r="L30" s="353">
        <f>VLOOKUP(A30,Nahunta!$C$20:$AC$44,14,FALSE)</f>
        <v>0.9</v>
      </c>
      <c r="M30" s="362">
        <f t="shared" si="14"/>
        <v>180</v>
      </c>
      <c r="N30" s="363">
        <f>VLOOKUP(A30,Nahunta!$C$20:$AC$44,15,FALSE)</f>
        <v>0.95</v>
      </c>
      <c r="O30" s="362">
        <f>ROUND($J30*VLOOKUP(A30,Nahunta!$C$20:$O$44,10,0)/N30,0)</f>
        <v>5</v>
      </c>
      <c r="P30" s="363">
        <f>SUM(O30,O26,O20)/M30</f>
        <v>0.29444444444444445</v>
      </c>
      <c r="Q30" s="361">
        <f>$J30*VLOOKUP($A30,'Yields-Labor-Cube'!$A$24:$O$46,3,FALSE)/(60)+(O30-J30*VLOOKUP(A30,'Yields-Labor-Cube'!$A$22:$O$46,14,FALSE))*$O$1/360</f>
        <v>8.3333333333333329E-2</v>
      </c>
      <c r="R30" s="361">
        <f>Nahunta!$L$58*4</f>
        <v>21</v>
      </c>
      <c r="S30" s="363">
        <f>SUM(Q20:Q30)/R30</f>
        <v>0.32901190476190473</v>
      </c>
      <c r="T30" s="361">
        <f t="shared" si="8"/>
        <v>2.5</v>
      </c>
      <c r="U30" s="362">
        <f>Nahunta!$O$48</f>
        <v>240</v>
      </c>
      <c r="V30" s="362">
        <v>1</v>
      </c>
      <c r="W30" s="363">
        <f>SUM(T20:T30)/(U30*V30)</f>
        <v>0.38520833333333332</v>
      </c>
      <c r="X30" s="363">
        <f>VLOOKUP($A30,'Yields-Labor-Cube'!$A$22:$O$46,15,FALSE)</f>
        <v>0.85</v>
      </c>
      <c r="Y30" s="10">
        <f t="shared" si="9"/>
        <v>4</v>
      </c>
      <c r="Z30" s="397">
        <f t="shared" si="10"/>
        <v>3.3962264150943393</v>
      </c>
      <c r="AA30" s="397">
        <f t="shared" si="11"/>
        <v>3.0394036979411663</v>
      </c>
      <c r="AB30" s="428">
        <f t="shared" si="12"/>
        <v>2.5959978366684697</v>
      </c>
      <c r="AC30" s="405">
        <f t="shared" si="13"/>
        <v>2.5959978366684697</v>
      </c>
      <c r="AH30" s="19"/>
      <c r="AI30" s="19"/>
      <c r="AJ30" s="19"/>
      <c r="AK30" s="19"/>
      <c r="AL30" s="19"/>
      <c r="AM30" s="19"/>
      <c r="AN30" s="19"/>
      <c r="AO30" s="19"/>
      <c r="AP30" s="19"/>
      <c r="AQ30" s="19"/>
      <c r="AR30" s="19"/>
      <c r="AS30" s="19"/>
      <c r="AT30" s="19"/>
      <c r="AU30" s="19"/>
      <c r="AV30" s="10"/>
      <c r="AX30" s="19"/>
      <c r="AY30" s="19"/>
      <c r="AZ30" s="19"/>
      <c r="BA30" s="19"/>
      <c r="BB30" s="19"/>
      <c r="BC30" s="19"/>
      <c r="BD30" s="19"/>
      <c r="BE30" s="19"/>
      <c r="BF30" s="3"/>
      <c r="BG30" s="3"/>
      <c r="BI30" s="19"/>
      <c r="BJ30" s="19"/>
      <c r="BK30" s="19"/>
      <c r="BL30" s="19"/>
      <c r="BM30" s="19"/>
      <c r="BO30" s="19"/>
      <c r="BP30" s="19"/>
      <c r="BQ30" s="19"/>
      <c r="BR30" s="19"/>
      <c r="BS30" s="19"/>
      <c r="BT30" s="19"/>
      <c r="BU30" s="10"/>
      <c r="BV30" s="10"/>
      <c r="BW30" s="10"/>
    </row>
    <row r="31" spans="1:75" x14ac:dyDescent="0.3">
      <c r="A31" s="19">
        <f>Nahunta!Y31</f>
        <v>666511</v>
      </c>
      <c r="B31" s="3" t="str">
        <f t="shared" si="7"/>
        <v>666511/29</v>
      </c>
      <c r="C31" s="19" t="str">
        <f>VLOOKUP(A31,'Yields-Labor-Cube'!$A$24:$D$44,2,FALSE)</f>
        <v>TISS,PORCINE,KIDNEY BLOCK</v>
      </c>
      <c r="D31" s="19" t="s">
        <v>206</v>
      </c>
      <c r="E31" s="19">
        <v>29</v>
      </c>
      <c r="F31" s="10"/>
      <c r="G31" s="20" t="s">
        <v>3</v>
      </c>
      <c r="H31" s="19" t="s">
        <v>7</v>
      </c>
      <c r="I31" s="385">
        <f>VLOOKUP(A31,'Yields-Labor-Cube'!$A$24:$E$46,5,FALSE)</f>
        <v>1</v>
      </c>
      <c r="J31" s="423">
        <f>VLOOKUP(A31,Nahunta!$C$20:$O$44,9,FALSE)</f>
        <v>4</v>
      </c>
      <c r="K31" s="383">
        <v>200</v>
      </c>
      <c r="L31" s="353">
        <f>VLOOKUP(A31,Nahunta!$C$20:$AC$44,14,FALSE)</f>
        <v>0.9</v>
      </c>
      <c r="M31" s="362">
        <f t="shared" si="14"/>
        <v>180</v>
      </c>
      <c r="N31" s="363">
        <f>VLOOKUP(A31,Nahunta!$C$20:$AC$44,15,FALSE)</f>
        <v>0.95</v>
      </c>
      <c r="O31" s="362">
        <f>ROUND($J31*VLOOKUP(A31,Nahunta!$C$20:$O$44,10,0)/N31,0)</f>
        <v>2</v>
      </c>
      <c r="P31" s="363">
        <f>SUM(O21,O28:O29,O31)/M31</f>
        <v>0.17222222222222222</v>
      </c>
      <c r="Q31" s="361">
        <f>$J31*VLOOKUP($A31,'Yields-Labor-Cube'!$A$24:$O$46,3,FALSE)/(60)+(O31-J31*VLOOKUP(A31,'Yields-Labor-Cube'!$A$22:$O$46,14,FALSE))*$O$1/360</f>
        <v>6.6666666666666666E-2</v>
      </c>
      <c r="R31" s="361">
        <f>Nahunta!$L$58*4</f>
        <v>21</v>
      </c>
      <c r="S31" s="363">
        <f>SUM(Q20:Q31)/R31</f>
        <v>0.33218650793650789</v>
      </c>
      <c r="T31" s="361">
        <f t="shared" si="8"/>
        <v>2</v>
      </c>
      <c r="U31" s="362">
        <f>Nahunta!$O$48</f>
        <v>240</v>
      </c>
      <c r="V31" s="362">
        <v>1</v>
      </c>
      <c r="W31" s="363">
        <f>SUM(T20:T31)/(U31*V31)</f>
        <v>0.39354166666666668</v>
      </c>
      <c r="X31" s="363">
        <f>VLOOKUP($A31,'Yields-Labor-Cube'!$A$22:$O$46,15,FALSE)</f>
        <v>0.8</v>
      </c>
      <c r="Y31" s="10">
        <f t="shared" si="9"/>
        <v>3</v>
      </c>
      <c r="Z31" s="397">
        <f t="shared" si="10"/>
        <v>5.806451612903226</v>
      </c>
      <c r="AA31" s="397">
        <f t="shared" si="11"/>
        <v>3.0103570617959412</v>
      </c>
      <c r="AB31" s="428">
        <f t="shared" si="12"/>
        <v>2.5410269984118581</v>
      </c>
      <c r="AC31" s="405">
        <f t="shared" si="13"/>
        <v>2.5410269984118581</v>
      </c>
      <c r="AH31" s="19"/>
      <c r="AI31" s="19"/>
      <c r="AJ31" s="19"/>
      <c r="AK31" s="19"/>
      <c r="AL31" s="19"/>
      <c r="AM31" s="19"/>
      <c r="AN31" s="19"/>
      <c r="AO31" s="19"/>
      <c r="AP31" s="19"/>
      <c r="AQ31" s="19"/>
      <c r="AR31" s="19"/>
      <c r="AS31" s="19"/>
      <c r="AT31" s="19"/>
      <c r="AU31" s="19"/>
      <c r="AV31" s="10"/>
      <c r="AX31" s="19"/>
      <c r="AY31" s="19"/>
      <c r="AZ31" s="19"/>
      <c r="BA31" s="19"/>
      <c r="BB31" s="19"/>
      <c r="BC31" s="19"/>
      <c r="BD31" s="19"/>
      <c r="BE31" s="19"/>
      <c r="BF31" s="3"/>
      <c r="BG31" s="3"/>
      <c r="BI31" s="19"/>
      <c r="BJ31" s="19"/>
      <c r="BK31" s="19"/>
      <c r="BL31" s="19"/>
      <c r="BM31" s="19"/>
      <c r="BO31" s="19"/>
      <c r="BP31" s="19"/>
      <c r="BQ31" s="19"/>
      <c r="BR31" s="19"/>
      <c r="BS31" s="19"/>
      <c r="BT31" s="19"/>
      <c r="BU31" s="10"/>
      <c r="BV31" s="10"/>
      <c r="BW31" s="10"/>
    </row>
    <row r="32" spans="1:75" x14ac:dyDescent="0.3">
      <c r="A32" s="19">
        <f>Nahunta!Y32</f>
        <v>666531</v>
      </c>
      <c r="B32" s="3" t="str">
        <f t="shared" si="7"/>
        <v>666531/29</v>
      </c>
      <c r="C32" s="19" t="str">
        <f>VLOOKUP(A32,'Yields-Labor-Cube'!$A$24:$D$44,2,FALSE)</f>
        <v>TISS,PORCINE,DIAPHRAGM</v>
      </c>
      <c r="D32" s="19" t="s">
        <v>206</v>
      </c>
      <c r="E32" s="19">
        <v>29</v>
      </c>
      <c r="F32" s="10"/>
      <c r="G32" s="20" t="s">
        <v>3</v>
      </c>
      <c r="H32" s="19" t="s">
        <v>7</v>
      </c>
      <c r="I32" s="385">
        <f>VLOOKUP(A32,'Yields-Labor-Cube'!$A$24:$E$46,5,FALSE)</f>
        <v>1</v>
      </c>
      <c r="J32" s="423">
        <f>VLOOKUP(A32,Nahunta!$C$20:$O$44,9,FALSE)</f>
        <v>2</v>
      </c>
      <c r="K32" s="383">
        <v>200</v>
      </c>
      <c r="L32" s="353">
        <f>VLOOKUP(A32,Nahunta!$C$20:$AC$44,14,FALSE)</f>
        <v>0.95</v>
      </c>
      <c r="M32" s="362">
        <f t="shared" si="14"/>
        <v>190</v>
      </c>
      <c r="N32" s="363">
        <f>VLOOKUP(A32,Nahunta!$C$20:$AC$44,15,FALSE)</f>
        <v>0.95</v>
      </c>
      <c r="O32" s="362">
        <f>ROUND($J32*VLOOKUP(A32,Nahunta!$C$20:$O$44,10,0)/N32,0)</f>
        <v>2</v>
      </c>
      <c r="P32" s="363">
        <f>SUM(O21,O28:O29,O31:O32)/M32</f>
        <v>0.1736842105263158</v>
      </c>
      <c r="Q32" s="361">
        <f>$J32*VLOOKUP($A32,'Yields-Labor-Cube'!$A$24:$O$46,3,FALSE)/(60)+(O32-J32*VLOOKUP(A32,'Yields-Labor-Cube'!$A$22:$O$46,14,FALSE))*$O$1/360</f>
        <v>3.3333333333333333E-2</v>
      </c>
      <c r="R32" s="361">
        <f>Nahunta!$L$58*4</f>
        <v>21</v>
      </c>
      <c r="S32" s="363">
        <f>SUM(Q20:Q32)/R32</f>
        <v>0.33377380952380947</v>
      </c>
      <c r="T32" s="361">
        <f t="shared" si="8"/>
        <v>0.4</v>
      </c>
      <c r="U32" s="362">
        <f>Nahunta!$O$48</f>
        <v>240</v>
      </c>
      <c r="V32" s="362">
        <v>1</v>
      </c>
      <c r="W32" s="363">
        <f>SUM(T20:T32)/(U32*V32)</f>
        <v>0.39520833333333338</v>
      </c>
      <c r="X32" s="363">
        <f>VLOOKUP($A32,'Yields-Labor-Cube'!$A$22:$O$46,15,FALSE)</f>
        <v>0.85</v>
      </c>
      <c r="Y32" s="10">
        <f t="shared" si="9"/>
        <v>2</v>
      </c>
      <c r="Z32" s="397">
        <f t="shared" si="10"/>
        <v>5.7575757575757569</v>
      </c>
      <c r="AA32" s="397">
        <f t="shared" si="11"/>
        <v>2.9960409458929278</v>
      </c>
      <c r="AB32" s="428">
        <f t="shared" si="12"/>
        <v>2.530311017395888</v>
      </c>
      <c r="AC32" s="405">
        <f t="shared" si="13"/>
        <v>2.530311017395888</v>
      </c>
      <c r="AH32" s="19"/>
      <c r="AI32" s="19"/>
      <c r="AJ32" s="19"/>
      <c r="AK32" s="19"/>
      <c r="AL32" s="19"/>
      <c r="AM32" s="19"/>
      <c r="AN32" s="19"/>
      <c r="AO32" s="19"/>
      <c r="AP32" s="19"/>
      <c r="AQ32" s="19"/>
      <c r="AR32" s="19"/>
      <c r="AS32" s="19"/>
      <c r="AT32" s="19"/>
      <c r="AU32" s="19"/>
      <c r="AV32" s="10"/>
      <c r="AX32" s="19"/>
      <c r="AY32" s="19"/>
      <c r="AZ32" s="19"/>
      <c r="BA32" s="19"/>
      <c r="BB32" s="19"/>
      <c r="BC32" s="19"/>
      <c r="BD32" s="19"/>
      <c r="BE32" s="19"/>
      <c r="BF32" s="3"/>
      <c r="BG32" s="3"/>
      <c r="BI32" s="19"/>
      <c r="BJ32" s="19"/>
      <c r="BK32" s="19"/>
      <c r="BL32" s="19"/>
      <c r="BM32" s="19"/>
      <c r="BO32" s="19"/>
      <c r="BP32" s="19"/>
      <c r="BQ32" s="19"/>
      <c r="BR32" s="19"/>
      <c r="BS32" s="19"/>
      <c r="BT32" s="19"/>
      <c r="BU32" s="10"/>
      <c r="BV32" s="10"/>
      <c r="BW32" s="10"/>
    </row>
    <row r="33" spans="1:75" ht="15" thickBot="1" x14ac:dyDescent="0.35">
      <c r="A33" s="19">
        <f>Nahunta!Y33</f>
        <v>666536</v>
      </c>
      <c r="B33" s="3" t="str">
        <f t="shared" si="7"/>
        <v>666536/29</v>
      </c>
      <c r="C33" s="19" t="str">
        <f>VLOOKUP(A33,'Yields-Labor-Cube'!$A$24:$D$44,2,FALSE)</f>
        <v>TISS,PORCINE,THORACIC BLOCK, LARGE</v>
      </c>
      <c r="D33" s="19" t="s">
        <v>206</v>
      </c>
      <c r="E33" s="19">
        <v>29</v>
      </c>
      <c r="F33" s="10"/>
      <c r="G33" s="20" t="s">
        <v>3</v>
      </c>
      <c r="H33" s="19" t="s">
        <v>7</v>
      </c>
      <c r="I33" s="385">
        <f>VLOOKUP(A33,'Yields-Labor-Cube'!$A$24:$E$46,5,FALSE)</f>
        <v>4</v>
      </c>
      <c r="J33" s="423">
        <f>VLOOKUP(A33,Nahunta!$C$20:$O$44,9,FALSE)</f>
        <v>2</v>
      </c>
      <c r="K33" s="383">
        <v>200</v>
      </c>
      <c r="L33" s="353">
        <f>VLOOKUP(A33,Nahunta!$C$20:$AC$44,14,FALSE)</f>
        <v>0.05</v>
      </c>
      <c r="M33" s="362">
        <f t="shared" si="14"/>
        <v>10</v>
      </c>
      <c r="N33" s="363">
        <f>VLOOKUP(A33,Nahunta!$C$20:$AC$44,15,FALSE)</f>
        <v>0.95</v>
      </c>
      <c r="O33" s="362">
        <f>ROUND($J33*VLOOKUP(A33,Nahunta!$C$20:$O$44,10,0)/N33,0)</f>
        <v>2</v>
      </c>
      <c r="P33" s="363">
        <f>SUM(O33)/M33</f>
        <v>0.2</v>
      </c>
      <c r="Q33" s="361">
        <f>$J33*VLOOKUP($A33,'Yields-Labor-Cube'!$A$24:$O$46,3,FALSE)/(60)+(O33-J33*VLOOKUP(A33,'Yields-Labor-Cube'!$A$22:$O$46,14,FALSE))*$O$1/360</f>
        <v>0.16666666666666666</v>
      </c>
      <c r="R33" s="361">
        <f>Nahunta!$L$58*4</f>
        <v>21</v>
      </c>
      <c r="S33" s="363">
        <f>SUM(Q20:Q33)/R33</f>
        <v>0.34171031746031744</v>
      </c>
      <c r="T33" s="361">
        <f t="shared" si="8"/>
        <v>4</v>
      </c>
      <c r="U33" s="362">
        <f>Nahunta!$O$48</f>
        <v>240</v>
      </c>
      <c r="V33" s="362">
        <v>1</v>
      </c>
      <c r="W33" s="363">
        <f>SUM(T20:T33)/(U33*V33)</f>
        <v>0.41187500000000005</v>
      </c>
      <c r="X33" s="363">
        <f>VLOOKUP($A33,'Yields-Labor-Cube'!$A$22:$O$46,15,FALSE)</f>
        <v>0.9</v>
      </c>
      <c r="Y33" s="374">
        <f t="shared" si="9"/>
        <v>2</v>
      </c>
      <c r="Z33" s="397">
        <f>1/P33</f>
        <v>5</v>
      </c>
      <c r="AA33" s="397">
        <f t="shared" si="11"/>
        <v>2.9264553889746958</v>
      </c>
      <c r="AB33" s="428">
        <f t="shared" si="12"/>
        <v>2.4279210925644912</v>
      </c>
      <c r="AC33" s="405">
        <f t="shared" si="13"/>
        <v>2.4279210925644912</v>
      </c>
      <c r="AH33" s="19"/>
      <c r="AI33" s="19"/>
      <c r="AJ33" s="19"/>
      <c r="AK33" s="19"/>
      <c r="AL33" s="19"/>
      <c r="AM33" s="19"/>
      <c r="AN33" s="19"/>
      <c r="AO33" s="19"/>
      <c r="AP33" s="19"/>
      <c r="AQ33" s="19"/>
      <c r="AR33" s="19"/>
      <c r="AS33" s="19"/>
      <c r="AT33" s="19"/>
      <c r="AU33" s="19"/>
      <c r="AV33" s="10"/>
      <c r="AX33" s="19"/>
      <c r="AY33" s="19"/>
      <c r="AZ33" s="19"/>
      <c r="BA33" s="19"/>
      <c r="BB33" s="19"/>
      <c r="BC33" s="19"/>
      <c r="BD33" s="19"/>
      <c r="BE33" s="19"/>
      <c r="BF33" s="3"/>
      <c r="BG33" s="3"/>
      <c r="BI33" s="19"/>
      <c r="BJ33" s="19"/>
      <c r="BK33" s="19"/>
      <c r="BL33" s="19"/>
      <c r="BM33" s="19"/>
      <c r="BO33" s="19"/>
      <c r="BP33" s="19"/>
      <c r="BQ33" s="19"/>
      <c r="BR33" s="19"/>
      <c r="BS33" s="19"/>
      <c r="BT33" s="19"/>
      <c r="BU33" s="10"/>
      <c r="BV33" s="10"/>
      <c r="BW33" s="10"/>
    </row>
    <row r="34" spans="1:75" ht="15" thickBot="1" x14ac:dyDescent="0.35">
      <c r="A34" s="19"/>
      <c r="B34" s="3"/>
      <c r="C34" s="19"/>
      <c r="D34" s="19"/>
      <c r="E34" s="19"/>
      <c r="F34" s="10"/>
      <c r="G34" s="20"/>
      <c r="H34" s="19"/>
      <c r="I34" s="385"/>
      <c r="J34" s="423"/>
      <c r="K34" s="383"/>
      <c r="L34" s="505"/>
      <c r="M34" s="10"/>
      <c r="N34" s="505"/>
      <c r="O34" s="10" t="s">
        <v>187</v>
      </c>
      <c r="P34" s="417">
        <f>MAX(P20:P33)</f>
        <v>0.72499999999999998</v>
      </c>
      <c r="Q34" s="355"/>
      <c r="R34" s="355"/>
      <c r="S34" s="506">
        <f>S33</f>
        <v>0.34171031746031744</v>
      </c>
      <c r="T34" s="10"/>
      <c r="U34" s="10"/>
      <c r="V34" s="10"/>
      <c r="W34" s="507">
        <f>W33</f>
        <v>0.41187500000000005</v>
      </c>
      <c r="X34" s="353"/>
      <c r="Y34" s="374"/>
      <c r="Z34" s="500">
        <f>1/P34</f>
        <v>1.3793103448275863</v>
      </c>
      <c r="AA34" s="508">
        <f t="shared" si="11"/>
        <v>2.9264553889746958</v>
      </c>
      <c r="AB34" s="502">
        <f t="shared" si="12"/>
        <v>2.4279210925644912</v>
      </c>
      <c r="AC34" s="502">
        <f t="shared" si="13"/>
        <v>1.3793103448275863</v>
      </c>
      <c r="AH34" s="19"/>
      <c r="AI34" s="19"/>
      <c r="AJ34" s="19"/>
      <c r="AK34" s="19"/>
      <c r="AL34" s="19"/>
      <c r="AM34" s="19"/>
      <c r="AN34" s="19"/>
      <c r="AO34" s="19"/>
      <c r="AP34" s="19"/>
      <c r="AQ34" s="19"/>
      <c r="AR34" s="19"/>
      <c r="AS34" s="19"/>
      <c r="AT34" s="19"/>
      <c r="AU34" s="19"/>
      <c r="AV34" s="10"/>
      <c r="AX34" s="19"/>
      <c r="AY34" s="19"/>
      <c r="AZ34" s="19"/>
      <c r="BA34" s="19"/>
      <c r="BB34" s="19"/>
      <c r="BC34" s="19"/>
      <c r="BD34" s="19"/>
      <c r="BE34" s="19"/>
      <c r="BF34" s="3"/>
      <c r="BG34" s="3"/>
      <c r="BI34" s="19"/>
      <c r="BJ34" s="19"/>
      <c r="BK34" s="19"/>
      <c r="BL34" s="19"/>
      <c r="BM34" s="19"/>
      <c r="BO34" s="19"/>
      <c r="BP34" s="19"/>
      <c r="BQ34" s="19"/>
      <c r="BR34" s="19"/>
      <c r="BS34" s="19"/>
      <c r="BT34" s="19"/>
      <c r="BU34" s="10"/>
      <c r="BV34" s="10"/>
      <c r="BW34" s="10"/>
    </row>
    <row r="35" spans="1:75" x14ac:dyDescent="0.3">
      <c r="A35" s="19"/>
      <c r="B35" s="3"/>
      <c r="C35" s="19"/>
      <c r="D35" s="19"/>
      <c r="E35" s="19"/>
      <c r="F35" s="10"/>
      <c r="G35" s="20"/>
      <c r="H35" s="19"/>
      <c r="J35" s="423"/>
      <c r="K35" s="383"/>
      <c r="L35" s="10"/>
      <c r="M35" s="10"/>
      <c r="N35" s="10"/>
      <c r="O35" s="10"/>
      <c r="P35" s="10"/>
      <c r="Q35" s="355"/>
      <c r="R35" s="355"/>
      <c r="S35" s="10"/>
      <c r="T35" s="10"/>
      <c r="U35" s="10"/>
      <c r="V35" s="10"/>
      <c r="W35" s="353"/>
      <c r="X35" s="353"/>
      <c r="Y35" s="10"/>
      <c r="Z35" s="369"/>
      <c r="AA35" s="369"/>
      <c r="AB35" s="200"/>
      <c r="AC35" s="383"/>
      <c r="AH35" s="19"/>
      <c r="AI35" s="19"/>
      <c r="AJ35" s="19"/>
      <c r="AK35" s="19"/>
      <c r="AL35" s="19"/>
      <c r="AM35" s="19"/>
      <c r="AN35" s="19"/>
      <c r="AO35" s="19"/>
      <c r="AP35" s="19"/>
      <c r="AQ35" s="19"/>
      <c r="AR35" s="19"/>
      <c r="AS35" s="19"/>
      <c r="AT35" s="19"/>
      <c r="AU35" s="19"/>
      <c r="AV35" s="10"/>
      <c r="AX35" s="19"/>
      <c r="AY35" s="19"/>
      <c r="AZ35" s="19"/>
      <c r="BA35" s="19"/>
      <c r="BB35" s="19"/>
      <c r="BC35" s="19"/>
      <c r="BD35" s="19"/>
      <c r="BE35" s="19"/>
      <c r="BF35" s="3"/>
      <c r="BG35" s="3"/>
      <c r="BI35" s="19"/>
      <c r="BJ35" s="19"/>
      <c r="BK35" s="19"/>
      <c r="BL35" s="19"/>
      <c r="BM35" s="19"/>
      <c r="BO35" s="19"/>
      <c r="BP35" s="19"/>
      <c r="BQ35" s="19"/>
      <c r="BR35" s="19"/>
      <c r="BS35" s="19"/>
      <c r="BT35" s="19"/>
      <c r="BU35" s="10"/>
      <c r="BV35" s="10"/>
      <c r="BW35" s="10"/>
    </row>
    <row r="36" spans="1:75" x14ac:dyDescent="0.3">
      <c r="A36" s="19"/>
      <c r="B36" s="3"/>
      <c r="C36" s="19"/>
      <c r="D36" s="19"/>
      <c r="E36" s="19"/>
      <c r="F36" s="10"/>
      <c r="G36" s="20"/>
      <c r="H36" s="19"/>
      <c r="J36" s="423"/>
      <c r="K36" s="383"/>
      <c r="L36" s="10"/>
      <c r="M36" s="10"/>
      <c r="N36" s="10"/>
      <c r="O36" s="10"/>
      <c r="P36" s="10"/>
      <c r="Q36" s="355"/>
      <c r="R36" s="355"/>
      <c r="S36" s="10"/>
      <c r="T36" s="10"/>
      <c r="U36" s="10"/>
      <c r="V36" s="10"/>
      <c r="W36" s="353"/>
      <c r="X36" s="353"/>
      <c r="Y36" s="10"/>
      <c r="Z36" s="369"/>
      <c r="AA36" s="369"/>
      <c r="AB36" s="200"/>
      <c r="AC36" s="383"/>
      <c r="AH36" s="19"/>
      <c r="AI36" s="19"/>
      <c r="AJ36" s="19"/>
      <c r="AK36" s="19"/>
      <c r="AL36" s="19"/>
      <c r="AM36" s="19"/>
      <c r="AN36" s="19"/>
      <c r="AO36" s="19"/>
      <c r="AP36" s="19"/>
      <c r="AQ36" s="19"/>
      <c r="AR36" s="19"/>
      <c r="AS36" s="19"/>
      <c r="AT36" s="19"/>
      <c r="AU36" s="19"/>
      <c r="AV36" s="10"/>
      <c r="AX36" s="19"/>
      <c r="AY36" s="19"/>
      <c r="AZ36" s="19"/>
      <c r="BA36" s="19"/>
      <c r="BB36" s="19"/>
      <c r="BC36" s="19"/>
      <c r="BD36" s="19"/>
      <c r="BE36" s="19"/>
      <c r="BF36" s="3"/>
      <c r="BG36" s="3"/>
      <c r="BI36" s="19"/>
      <c r="BJ36" s="19"/>
      <c r="BK36" s="19"/>
      <c r="BL36" s="19"/>
      <c r="BM36" s="19"/>
      <c r="BO36" s="19"/>
      <c r="BP36" s="19"/>
      <c r="BQ36" s="19"/>
      <c r="BR36" s="19"/>
      <c r="BS36" s="19"/>
      <c r="BT36" s="19"/>
      <c r="BU36" s="10"/>
      <c r="BV36" s="10"/>
      <c r="BW36" s="10"/>
    </row>
    <row r="37" spans="1:75" x14ac:dyDescent="0.3">
      <c r="A37" s="19"/>
      <c r="B37" s="3"/>
      <c r="C37" s="19"/>
      <c r="D37" s="19"/>
      <c r="E37" s="19"/>
      <c r="F37" s="10"/>
      <c r="G37" s="20"/>
      <c r="H37" s="19"/>
      <c r="J37" s="423"/>
      <c r="K37" s="383"/>
      <c r="L37" s="10"/>
      <c r="M37" s="10"/>
      <c r="N37" s="10"/>
      <c r="O37" s="10"/>
      <c r="P37" s="446"/>
      <c r="Q37" s="355"/>
      <c r="R37" s="355"/>
      <c r="S37" s="10"/>
      <c r="T37" s="10"/>
      <c r="U37" s="10"/>
      <c r="V37" s="10"/>
      <c r="W37" s="353"/>
      <c r="X37" s="353"/>
      <c r="Y37" s="10"/>
      <c r="Z37" s="369"/>
      <c r="AA37" s="369"/>
      <c r="AB37" s="200"/>
      <c r="AC37" s="383"/>
      <c r="AH37" s="19"/>
      <c r="AI37" s="19"/>
      <c r="AJ37" s="19"/>
      <c r="AK37" s="19"/>
      <c r="AL37" s="19"/>
      <c r="AM37" s="19"/>
      <c r="AN37" s="19"/>
      <c r="AO37" s="19"/>
      <c r="AP37" s="19"/>
      <c r="AQ37" s="19"/>
      <c r="AR37" s="19"/>
      <c r="AS37" s="19"/>
      <c r="AT37" s="19"/>
      <c r="AU37" s="19"/>
      <c r="AV37" s="10"/>
      <c r="AX37" s="19"/>
      <c r="AY37" s="19"/>
      <c r="AZ37" s="19"/>
      <c r="BA37" s="19"/>
      <c r="BB37" s="19"/>
      <c r="BC37" s="19"/>
      <c r="BD37" s="19"/>
      <c r="BE37" s="19"/>
      <c r="BF37" s="3"/>
      <c r="BG37" s="3"/>
      <c r="BI37" s="19"/>
      <c r="BJ37" s="19"/>
      <c r="BK37" s="19"/>
      <c r="BL37" s="19"/>
      <c r="BM37" s="19"/>
      <c r="BO37" s="19"/>
      <c r="BP37" s="19"/>
      <c r="BQ37" s="19"/>
      <c r="BR37" s="19"/>
      <c r="BS37" s="19"/>
      <c r="BT37" s="19"/>
      <c r="BU37" s="10"/>
      <c r="BV37" s="10"/>
      <c r="BW37" s="10"/>
    </row>
    <row r="38" spans="1:75" x14ac:dyDescent="0.3">
      <c r="A38" s="19"/>
      <c r="B38" s="3"/>
      <c r="C38" s="19"/>
      <c r="D38" s="19"/>
      <c r="E38" s="19"/>
      <c r="F38" s="10"/>
      <c r="G38" s="20"/>
      <c r="H38" s="19"/>
      <c r="J38" s="423"/>
      <c r="L38" s="10"/>
      <c r="M38" s="10"/>
      <c r="N38" s="10"/>
      <c r="O38" s="10"/>
      <c r="P38" s="10"/>
      <c r="Q38" s="355"/>
      <c r="R38" s="355"/>
      <c r="S38" s="10"/>
      <c r="T38" s="10"/>
      <c r="U38" s="10"/>
      <c r="V38" s="10"/>
      <c r="W38" s="353"/>
      <c r="X38" s="353"/>
      <c r="Y38" s="10"/>
      <c r="Z38" s="369"/>
      <c r="AA38" s="369"/>
      <c r="AB38" s="200"/>
      <c r="AC38" s="383"/>
      <c r="AH38" s="19"/>
      <c r="AI38" s="19"/>
      <c r="AJ38" s="19"/>
      <c r="AK38" s="19"/>
      <c r="AL38" s="19"/>
      <c r="AM38" s="19"/>
      <c r="AN38" s="19"/>
      <c r="AO38" s="19"/>
      <c r="AP38" s="19"/>
      <c r="AQ38" s="19"/>
      <c r="AR38" s="19"/>
      <c r="AS38" s="19"/>
      <c r="AT38" s="19"/>
      <c r="AU38" s="19"/>
      <c r="AV38" s="10"/>
      <c r="AX38" s="19"/>
      <c r="AY38" s="19"/>
      <c r="AZ38" s="19"/>
      <c r="BA38" s="19"/>
      <c r="BB38" s="19"/>
      <c r="BC38" s="19"/>
      <c r="BD38" s="19"/>
      <c r="BE38" s="19"/>
      <c r="BF38" s="3"/>
      <c r="BG38" s="3"/>
      <c r="BI38" s="19"/>
      <c r="BJ38" s="19"/>
      <c r="BK38" s="19"/>
      <c r="BL38" s="19"/>
      <c r="BM38" s="19"/>
      <c r="BO38" s="19"/>
      <c r="BP38" s="19"/>
      <c r="BQ38" s="19"/>
      <c r="BR38" s="19"/>
      <c r="BS38" s="19"/>
      <c r="BT38" s="19"/>
      <c r="BU38" s="10"/>
      <c r="BV38" s="10"/>
      <c r="BW38" s="10"/>
    </row>
    <row r="39" spans="1:75" x14ac:dyDescent="0.3">
      <c r="A39" s="19"/>
      <c r="B39" s="3"/>
      <c r="C39" s="19"/>
      <c r="D39" s="19"/>
      <c r="E39" s="19"/>
      <c r="F39" s="10"/>
      <c r="G39" s="20"/>
      <c r="H39" s="19"/>
      <c r="J39" s="423"/>
      <c r="K39" s="457">
        <v>150</v>
      </c>
      <c r="L39" s="10"/>
      <c r="M39" s="10"/>
      <c r="N39" s="10"/>
      <c r="O39" s="10"/>
      <c r="P39" s="10"/>
      <c r="Q39" s="355"/>
      <c r="R39" s="355"/>
      <c r="S39" s="10"/>
      <c r="T39" s="10"/>
      <c r="U39" s="10"/>
      <c r="V39" s="10"/>
      <c r="W39" s="353"/>
      <c r="X39" s="353"/>
      <c r="Y39" s="10"/>
      <c r="Z39" s="369"/>
      <c r="AA39" s="369"/>
      <c r="AB39" s="200"/>
      <c r="AC39" s="383"/>
      <c r="AH39" s="19"/>
      <c r="AI39" s="19"/>
      <c r="AJ39" s="19"/>
      <c r="AK39" s="19"/>
      <c r="AL39" s="19"/>
      <c r="AM39" s="19"/>
      <c r="AN39" s="19"/>
      <c r="AO39" s="19"/>
      <c r="AP39" s="19"/>
      <c r="AQ39" s="19"/>
      <c r="AR39" s="19"/>
      <c r="AS39" s="19"/>
      <c r="AT39" s="19"/>
      <c r="AU39" s="19"/>
      <c r="AV39" s="10"/>
      <c r="AX39" s="19"/>
      <c r="AY39" s="19"/>
      <c r="AZ39" s="19"/>
      <c r="BA39" s="19"/>
      <c r="BB39" s="19"/>
      <c r="BC39" s="19"/>
      <c r="BD39" s="19"/>
      <c r="BE39" s="19"/>
      <c r="BF39" s="3"/>
      <c r="BG39" s="3"/>
      <c r="BI39" s="19"/>
      <c r="BJ39" s="19"/>
      <c r="BK39" s="19"/>
      <c r="BL39" s="19"/>
      <c r="BM39" s="19"/>
      <c r="BO39" s="19"/>
      <c r="BP39" s="19"/>
      <c r="BQ39" s="19"/>
      <c r="BR39" s="19"/>
      <c r="BS39" s="19"/>
      <c r="BT39" s="19"/>
      <c r="BU39" s="10"/>
      <c r="BV39" s="10"/>
      <c r="BW39" s="10"/>
    </row>
    <row r="40" spans="1:75" x14ac:dyDescent="0.3">
      <c r="A40" s="376">
        <f>Customs!Y20</f>
        <v>666522</v>
      </c>
      <c r="B40" s="377" t="str">
        <f t="shared" ref="B40:B51" si="15">IF(A40="", "", A40 &amp; "/" &amp; E40)</f>
        <v>666522/49</v>
      </c>
      <c r="C40" s="376" t="str">
        <f t="shared" ref="C40:C51" si="16">VLOOKUP(A40,YLC,2,FALSE)</f>
        <v>TISS,PORCINE,URETER</v>
      </c>
      <c r="D40" s="376" t="s">
        <v>63</v>
      </c>
      <c r="E40" s="376">
        <v>49</v>
      </c>
      <c r="F40" s="368"/>
      <c r="G40" s="378" t="s">
        <v>3</v>
      </c>
      <c r="H40" s="376" t="s">
        <v>7</v>
      </c>
      <c r="I40" s="381">
        <f>VLOOKUP(A40,'Yields-Labor-Cube'!$A$24:$E$46,5,FALSE)</f>
        <v>2</v>
      </c>
      <c r="J40" s="425">
        <f>VLOOKUP(A40,Customs!$C$20:$O$44,9,FALSE)</f>
        <v>36</v>
      </c>
      <c r="K40" s="379">
        <v>150</v>
      </c>
      <c r="L40" s="370">
        <f>VLOOKUP(A40,Customs!$C$20:$AC$44,14,FALSE)</f>
        <v>0.9</v>
      </c>
      <c r="M40" s="368">
        <f>K40*L40</f>
        <v>135</v>
      </c>
      <c r="N40" s="370">
        <f>VLOOKUP(A40,Customs!$C$20:$AC$44,15,FALSE)</f>
        <v>0.85</v>
      </c>
      <c r="O40" s="368">
        <f>ROUND($J40*VLOOKUP(A40,Customs!$C$20:$O$44,10,0)/N40,0)</f>
        <v>21</v>
      </c>
      <c r="P40" s="352">
        <f>O40/M40</f>
        <v>0.15555555555555556</v>
      </c>
      <c r="Q40" s="354">
        <f>$J40*VLOOKUP($A40,'Yields-Labor-Cube'!$A$24:$O$46,3,FALSE)/(60)+(O40-J40*VLOOKUP(A40,'Yields-Labor-Cube'!$A$22:$O$46,14,FALSE))*$O$1/360</f>
        <v>0.35833333333333334</v>
      </c>
      <c r="R40" s="354">
        <f>Customs!$L$58*2</f>
        <v>10.5</v>
      </c>
      <c r="S40" s="352">
        <f>Q40/R40</f>
        <v>3.4126984126984131E-2</v>
      </c>
      <c r="T40" s="354">
        <f t="shared" ref="T40:T51" si="17">$J40*VLOOKUP($A40,YLC,4,FALSE)</f>
        <v>3.6</v>
      </c>
      <c r="U40" s="368">
        <f>Customs!$O$48</f>
        <v>160</v>
      </c>
      <c r="V40" s="61">
        <v>1</v>
      </c>
      <c r="W40" s="352">
        <f>T40/(U40*V40)</f>
        <v>2.2499999999999999E-2</v>
      </c>
      <c r="X40" s="370">
        <f>VLOOKUP($A40,'Yields-Labor-Cube'!$A$22:$O$46,15,FALSE)</f>
        <v>0.8</v>
      </c>
      <c r="Y40" s="368">
        <f t="shared" ref="Y40:Y51" si="18">ROUND(X40*J40,0)</f>
        <v>29</v>
      </c>
      <c r="Z40" s="391">
        <f t="shared" ref="Z40:Z48" si="19">1/P40</f>
        <v>6.4285714285714288</v>
      </c>
      <c r="AA40" s="391">
        <f t="shared" ref="AA40:AA48" si="20">1/S40</f>
        <v>29.302325581395344</v>
      </c>
      <c r="AB40" s="429">
        <f t="shared" ref="AB40:AB48" si="21">1/W40</f>
        <v>44.444444444444443</v>
      </c>
      <c r="AC40" s="411">
        <f t="shared" ref="AC40:AC48" si="22">MIN(Z40:AB40)</f>
        <v>6.4285714285714288</v>
      </c>
      <c r="AH40" s="19"/>
      <c r="AI40" s="19"/>
      <c r="AJ40" s="19"/>
      <c r="AK40" s="19"/>
      <c r="AL40" s="19"/>
      <c r="AM40" s="19"/>
      <c r="AN40" s="19"/>
      <c r="AO40" s="19"/>
      <c r="AP40" s="19"/>
      <c r="AQ40" s="19"/>
      <c r="AR40" s="19"/>
      <c r="AS40" s="19"/>
      <c r="AT40" s="19"/>
      <c r="AU40" s="19"/>
      <c r="AV40" s="10"/>
      <c r="AX40" s="19"/>
      <c r="AY40" s="19"/>
      <c r="AZ40" s="19"/>
      <c r="BA40" s="19"/>
      <c r="BB40" s="19"/>
      <c r="BC40" s="19"/>
      <c r="BD40" s="19"/>
      <c r="BE40" s="19"/>
      <c r="BF40" s="3"/>
      <c r="BG40" s="3"/>
      <c r="BI40" s="19"/>
      <c r="BJ40" s="19"/>
      <c r="BK40" s="19"/>
      <c r="BL40" s="19"/>
      <c r="BM40" s="19"/>
      <c r="BO40" s="19"/>
      <c r="BP40" s="19"/>
      <c r="BQ40" s="19"/>
      <c r="BR40" s="19"/>
      <c r="BS40" s="19"/>
      <c r="BT40" s="19"/>
      <c r="BU40" s="10"/>
      <c r="BV40" s="10"/>
      <c r="BW40" s="10"/>
    </row>
    <row r="41" spans="1:75" s="388" customFormat="1" x14ac:dyDescent="0.3">
      <c r="A41" s="384">
        <f>Customs!Y21</f>
        <v>666502</v>
      </c>
      <c r="B41" s="385" t="str">
        <f t="shared" si="15"/>
        <v>666502/49</v>
      </c>
      <c r="C41" s="384" t="str">
        <f t="shared" si="16"/>
        <v>TISS,PORCINE,BARIATRIC BLOCK</v>
      </c>
      <c r="D41" s="384" t="s">
        <v>63</v>
      </c>
      <c r="E41" s="384">
        <v>49</v>
      </c>
      <c r="F41" s="386"/>
      <c r="G41" s="387" t="s">
        <v>3</v>
      </c>
      <c r="H41" s="384" t="s">
        <v>7</v>
      </c>
      <c r="I41" s="388">
        <f>VLOOKUP(A41,'Yields-Labor-Cube'!$A$24:$E$46,5,FALSE)</f>
        <v>3</v>
      </c>
      <c r="J41" s="424">
        <f>VLOOKUP(A41,Customs!$C$20:$O$44,9,FALSE)</f>
        <v>30</v>
      </c>
      <c r="K41" s="403">
        <v>150</v>
      </c>
      <c r="L41" s="393">
        <f>VLOOKUP(A41,Customs!$C$20:$AC$44,14,FALSE)</f>
        <v>0.9</v>
      </c>
      <c r="M41" s="386">
        <f t="shared" ref="M41:M51" si="23">K41*L41</f>
        <v>135</v>
      </c>
      <c r="N41" s="353">
        <f>VLOOKUP(A41,Customs!$C$20:$AC$44,15,FALSE)</f>
        <v>0.7</v>
      </c>
      <c r="O41" s="386">
        <f>ROUND($J41*VLOOKUP(A41,Customs!$C$20:$O$44,10,0)/N41,0)</f>
        <v>43</v>
      </c>
      <c r="P41" s="397">
        <f>SUM(O41)/M41</f>
        <v>0.31851851851851853</v>
      </c>
      <c r="Q41" s="396">
        <f>$J41*VLOOKUP($A41,'Yields-Labor-Cube'!$A$24:$O$46,3,FALSE)/(60)+(O41-J41*VLOOKUP(A41,'Yields-Labor-Cube'!$A$22:$O$46,14,FALSE))*$O$1/360</f>
        <v>2.0027777777777778</v>
      </c>
      <c r="R41" s="395">
        <f>Customs!$L$58*2</f>
        <v>10.5</v>
      </c>
      <c r="S41" s="402">
        <f>SUM(Q40:Q41)/R41</f>
        <v>0.22486772486772488</v>
      </c>
      <c r="T41" s="396">
        <f t="shared" si="17"/>
        <v>45</v>
      </c>
      <c r="U41" s="403">
        <f>Customs!$O$48</f>
        <v>160</v>
      </c>
      <c r="V41" s="394">
        <v>1</v>
      </c>
      <c r="W41" s="397">
        <f>SUM(T40:T41)/(U41*V41)</f>
        <v>0.30375000000000002</v>
      </c>
      <c r="X41" s="393">
        <f>VLOOKUP($A41,'Yields-Labor-Cube'!$A$22:$O$46,15,FALSE)</f>
        <v>0.9</v>
      </c>
      <c r="Y41" s="386">
        <f t="shared" si="18"/>
        <v>27</v>
      </c>
      <c r="Z41" s="397">
        <f t="shared" si="19"/>
        <v>3.13953488372093</v>
      </c>
      <c r="AA41" s="397">
        <f t="shared" si="20"/>
        <v>4.4470588235294111</v>
      </c>
      <c r="AB41" s="428">
        <f t="shared" si="21"/>
        <v>3.2921810699588474</v>
      </c>
      <c r="AC41" s="405">
        <f t="shared" si="22"/>
        <v>3.13953488372093</v>
      </c>
      <c r="AH41" s="384"/>
      <c r="AI41" s="384"/>
      <c r="AJ41" s="384"/>
      <c r="AK41" s="384"/>
      <c r="AL41" s="384"/>
      <c r="AM41" s="384"/>
      <c r="AN41" s="384"/>
      <c r="AO41" s="384"/>
      <c r="AP41" s="384"/>
      <c r="AQ41" s="384"/>
      <c r="AR41" s="384"/>
      <c r="AS41" s="384"/>
      <c r="AT41" s="384"/>
      <c r="AU41" s="384"/>
      <c r="AV41" s="386"/>
      <c r="AX41" s="384"/>
      <c r="AY41" s="384"/>
      <c r="AZ41" s="384"/>
      <c r="BA41" s="384"/>
      <c r="BB41" s="384"/>
      <c r="BC41" s="384"/>
      <c r="BD41" s="384"/>
      <c r="BE41" s="384"/>
      <c r="BF41" s="385"/>
      <c r="BG41" s="385"/>
      <c r="BI41" s="384"/>
      <c r="BJ41" s="384"/>
      <c r="BK41" s="384"/>
      <c r="BL41" s="384"/>
      <c r="BM41" s="384"/>
      <c r="BO41" s="384"/>
      <c r="BP41" s="384"/>
      <c r="BQ41" s="384"/>
      <c r="BR41" s="384"/>
      <c r="BS41" s="384"/>
      <c r="BT41" s="384"/>
      <c r="BU41" s="386"/>
      <c r="BV41" s="386"/>
      <c r="BW41" s="386"/>
    </row>
    <row r="42" spans="1:75" s="388" customFormat="1" x14ac:dyDescent="0.3">
      <c r="A42" s="384">
        <f>Customs!Y22</f>
        <v>666501</v>
      </c>
      <c r="B42" s="385" t="str">
        <f t="shared" si="15"/>
        <v>666501/49</v>
      </c>
      <c r="C42" s="384" t="str">
        <f t="shared" si="16"/>
        <v>TISS,PORCINE,AORTA SEGMENTS</v>
      </c>
      <c r="D42" s="384" t="s">
        <v>63</v>
      </c>
      <c r="E42" s="384">
        <v>49</v>
      </c>
      <c r="F42" s="386"/>
      <c r="G42" s="387" t="s">
        <v>3</v>
      </c>
      <c r="H42" s="384" t="s">
        <v>7</v>
      </c>
      <c r="I42" s="388">
        <f>VLOOKUP(A42,'Yields-Labor-Cube'!$A$24:$E$46,5,FALSE)</f>
        <v>3</v>
      </c>
      <c r="J42" s="424">
        <f>VLOOKUP(A42,Customs!$C$20:$O$44,9,FALSE)</f>
        <v>21</v>
      </c>
      <c r="K42" s="403">
        <v>150</v>
      </c>
      <c r="L42" s="393">
        <f>VLOOKUP(A42,Customs!$C$20:$AC$44,14,FALSE)</f>
        <v>0.99</v>
      </c>
      <c r="M42" s="386">
        <f t="shared" si="23"/>
        <v>148.5</v>
      </c>
      <c r="N42" s="353">
        <f>VLOOKUP(A42,Customs!$C$20:$AC$44,15,FALSE)</f>
        <v>0.95</v>
      </c>
      <c r="O42" s="386">
        <f>ROUND($J42*VLOOKUP(A42,Customs!$C$20:$O$44,10,0)/N42,0)</f>
        <v>22</v>
      </c>
      <c r="P42" s="397">
        <f>SUM(O41:O42)/M42</f>
        <v>0.43771043771043772</v>
      </c>
      <c r="Q42" s="396">
        <f>$J42*VLOOKUP($A42,'Yields-Labor-Cube'!$A$24:$O$46,3,FALSE)/(60)+(O42-J42*VLOOKUP(A42,'Yields-Labor-Cube'!$A$22:$O$46,14,FALSE))*$O$1/360</f>
        <v>0.36944444444444441</v>
      </c>
      <c r="R42" s="395">
        <f>Customs!$L$58*2</f>
        <v>10.5</v>
      </c>
      <c r="S42" s="397">
        <f>SUM(Q40:Q42)/R42</f>
        <v>0.26005291005291004</v>
      </c>
      <c r="T42" s="396">
        <f t="shared" si="17"/>
        <v>1.05</v>
      </c>
      <c r="U42" s="386">
        <f>Customs!$O$48</f>
        <v>160</v>
      </c>
      <c r="V42" s="394">
        <v>1</v>
      </c>
      <c r="W42" s="397">
        <f>SUM(T40:T42)/(U42*V42)</f>
        <v>0.31031249999999999</v>
      </c>
      <c r="X42" s="393">
        <f>VLOOKUP($A42,'Yields-Labor-Cube'!$A$22:$O$46,15,FALSE)</f>
        <v>0.95</v>
      </c>
      <c r="Y42" s="386">
        <f t="shared" si="18"/>
        <v>20</v>
      </c>
      <c r="Z42" s="397">
        <f t="shared" si="19"/>
        <v>2.2846153846153845</v>
      </c>
      <c r="AA42" s="397">
        <f t="shared" si="20"/>
        <v>3.8453713123092577</v>
      </c>
      <c r="AB42" s="428">
        <f t="shared" si="21"/>
        <v>3.2225579053373616</v>
      </c>
      <c r="AC42" s="405">
        <f t="shared" si="22"/>
        <v>2.2846153846153845</v>
      </c>
      <c r="AH42" s="384"/>
      <c r="AI42" s="384"/>
      <c r="AJ42" s="384"/>
      <c r="AK42" s="384"/>
      <c r="AL42" s="384"/>
      <c r="AM42" s="384"/>
      <c r="AN42" s="384"/>
      <c r="AO42" s="384"/>
      <c r="AP42" s="384"/>
      <c r="AQ42" s="384"/>
      <c r="AR42" s="384"/>
      <c r="AS42" s="384"/>
      <c r="AT42" s="384"/>
      <c r="AU42" s="384"/>
      <c r="AV42" s="386"/>
      <c r="AX42" s="384"/>
      <c r="AY42" s="384"/>
      <c r="AZ42" s="384"/>
      <c r="BA42" s="384"/>
      <c r="BB42" s="384"/>
      <c r="BC42" s="384"/>
      <c r="BD42" s="384"/>
      <c r="BE42" s="384"/>
      <c r="BF42" s="385"/>
      <c r="BG42" s="385"/>
      <c r="BI42" s="384"/>
      <c r="BJ42" s="384"/>
      <c r="BK42" s="384"/>
      <c r="BL42" s="384"/>
      <c r="BM42" s="384"/>
      <c r="BO42" s="384"/>
      <c r="BP42" s="384"/>
      <c r="BQ42" s="384"/>
      <c r="BR42" s="384"/>
      <c r="BS42" s="384"/>
      <c r="BT42" s="384"/>
      <c r="BU42" s="386"/>
      <c r="BV42" s="386"/>
      <c r="BW42" s="386"/>
    </row>
    <row r="43" spans="1:75" s="388" customFormat="1" x14ac:dyDescent="0.3">
      <c r="A43" s="384">
        <f>Customs!Y23</f>
        <v>666523</v>
      </c>
      <c r="B43" s="385" t="str">
        <f t="shared" si="15"/>
        <v>666523/49</v>
      </c>
      <c r="C43" s="384" t="str">
        <f t="shared" si="16"/>
        <v>TISS,PORCINE,VENA CAVA</v>
      </c>
      <c r="D43" s="384" t="s">
        <v>63</v>
      </c>
      <c r="E43" s="384">
        <v>49</v>
      </c>
      <c r="F43" s="386"/>
      <c r="G43" s="387" t="s">
        <v>3</v>
      </c>
      <c r="H43" s="384" t="s">
        <v>7</v>
      </c>
      <c r="I43" s="388">
        <f>VLOOKUP(A43,'Yields-Labor-Cube'!$A$24:$E$46,5,FALSE)</f>
        <v>3</v>
      </c>
      <c r="J43" s="424">
        <f>VLOOKUP(A43,Customs!$C$20:$O$44,9,FALSE)</f>
        <v>18</v>
      </c>
      <c r="K43" s="403">
        <v>150</v>
      </c>
      <c r="L43" s="393">
        <f>VLOOKUP(A43,Customs!$C$20:$AC$44,14,FALSE)</f>
        <v>0.9</v>
      </c>
      <c r="M43" s="386">
        <f t="shared" si="23"/>
        <v>135</v>
      </c>
      <c r="N43" s="353">
        <f>VLOOKUP(A43,Customs!$C$20:$AC$44,15,FALSE)</f>
        <v>0.95</v>
      </c>
      <c r="O43" s="386">
        <f>ROUND($J43*VLOOKUP(A43,Customs!$C$20:$O$44,10,0)/N43,0)</f>
        <v>19</v>
      </c>
      <c r="P43" s="397">
        <f>SUM(O41:O43)/M43</f>
        <v>0.62222222222222223</v>
      </c>
      <c r="Q43" s="396">
        <f>$J43*VLOOKUP($A43,'Yields-Labor-Cube'!$A$24:$O$46,3,FALSE)/(60)+(O43-J43*VLOOKUP(A43,'Yields-Labor-Cube'!$A$22:$O$46,14,FALSE))*$O$1/360</f>
        <v>0.31944444444444442</v>
      </c>
      <c r="R43" s="395">
        <f>Customs!$L$58*2</f>
        <v>10.5</v>
      </c>
      <c r="S43" s="397">
        <f>SUM(Q40:Q43)/R43</f>
        <v>0.29047619047619044</v>
      </c>
      <c r="T43" s="396">
        <f t="shared" si="17"/>
        <v>0.9</v>
      </c>
      <c r="U43" s="386">
        <f>Customs!$O$48</f>
        <v>160</v>
      </c>
      <c r="V43" s="394">
        <v>1</v>
      </c>
      <c r="W43" s="397">
        <f>SUM(T40:T43)/(U43*V43)</f>
        <v>0.31593749999999998</v>
      </c>
      <c r="X43" s="393">
        <f>VLOOKUP($A43,'Yields-Labor-Cube'!$A$22:$O$46,15,FALSE)</f>
        <v>0.95</v>
      </c>
      <c r="Y43" s="386">
        <f t="shared" si="18"/>
        <v>17</v>
      </c>
      <c r="Z43" s="397">
        <f t="shared" si="19"/>
        <v>1.6071428571428572</v>
      </c>
      <c r="AA43" s="397">
        <f t="shared" si="20"/>
        <v>3.4426229508196724</v>
      </c>
      <c r="AB43" s="428">
        <f t="shared" si="21"/>
        <v>3.1651829871414443</v>
      </c>
      <c r="AC43" s="405">
        <f t="shared" si="22"/>
        <v>1.6071428571428572</v>
      </c>
      <c r="AH43" s="384"/>
      <c r="AI43" s="384"/>
      <c r="AJ43" s="384"/>
      <c r="AK43" s="384"/>
      <c r="AL43" s="384"/>
      <c r="AM43" s="384"/>
      <c r="AN43" s="384"/>
      <c r="AO43" s="384"/>
      <c r="AP43" s="384"/>
      <c r="AQ43" s="384"/>
      <c r="AR43" s="384"/>
      <c r="AS43" s="384"/>
      <c r="AT43" s="384"/>
      <c r="AU43" s="384"/>
      <c r="AV43" s="386"/>
      <c r="AX43" s="384"/>
      <c r="AY43" s="384"/>
      <c r="AZ43" s="384"/>
      <c r="BA43" s="384"/>
      <c r="BB43" s="384"/>
      <c r="BC43" s="384"/>
      <c r="BD43" s="384"/>
      <c r="BE43" s="384"/>
      <c r="BF43" s="385"/>
      <c r="BG43" s="385"/>
      <c r="BI43" s="384"/>
      <c r="BJ43" s="384"/>
      <c r="BK43" s="384"/>
      <c r="BL43" s="384"/>
      <c r="BM43" s="384"/>
      <c r="BO43" s="384"/>
      <c r="BP43" s="384"/>
      <c r="BQ43" s="384"/>
      <c r="BR43" s="384"/>
      <c r="BS43" s="384"/>
      <c r="BT43" s="384"/>
      <c r="BU43" s="386"/>
      <c r="BV43" s="386"/>
      <c r="BW43" s="386"/>
    </row>
    <row r="44" spans="1:75" x14ac:dyDescent="0.3">
      <c r="A44" s="19">
        <f>Customs!Y24</f>
        <v>666505</v>
      </c>
      <c r="B44" s="3" t="str">
        <f t="shared" si="15"/>
        <v>666505/49</v>
      </c>
      <c r="C44" s="19" t="str">
        <f t="shared" si="16"/>
        <v>TISS,PORCINE,LIVER</v>
      </c>
      <c r="D44" s="19" t="s">
        <v>63</v>
      </c>
      <c r="E44" s="19">
        <v>49</v>
      </c>
      <c r="F44" s="10"/>
      <c r="G44" s="20" t="s">
        <v>3</v>
      </c>
      <c r="H44" s="19" t="s">
        <v>7</v>
      </c>
      <c r="I44">
        <f>VLOOKUP(A44,'Yields-Labor-Cube'!$A$24:$E$46,5,FALSE)</f>
        <v>1</v>
      </c>
      <c r="J44" s="423">
        <f>VLOOKUP(A44,Customs!$C$20:$O$44,9,FALSE)</f>
        <v>17</v>
      </c>
      <c r="K44" s="383">
        <v>150</v>
      </c>
      <c r="L44" s="353">
        <f>VLOOKUP(A44,Customs!$C$20:$AC$44,14,FALSE)</f>
        <v>0.9</v>
      </c>
      <c r="M44" s="10">
        <f t="shared" si="23"/>
        <v>135</v>
      </c>
      <c r="N44" s="353">
        <f>VLOOKUP(A44,Customs!$C$20:$AC$44,15,FALSE)</f>
        <v>0.95</v>
      </c>
      <c r="O44" s="10">
        <f>ROUND($J44*VLOOKUP(A44,Customs!$C$20:$O$44,10,0)/N44,0)</f>
        <v>9</v>
      </c>
      <c r="P44" s="363">
        <f>SUM(O44)/M44</f>
        <v>6.6666666666666666E-2</v>
      </c>
      <c r="Q44" s="361">
        <f>$J44*VLOOKUP($A44,'Yields-Labor-Cube'!$A$24:$O$46,3,FALSE)/(60)+(O44-J44*VLOOKUP(A44,'Yields-Labor-Cube'!$A$22:$O$46,14,FALSE))*$O$1/360</f>
        <v>0.29305555555555557</v>
      </c>
      <c r="R44" s="355">
        <f>Customs!$L$58*2</f>
        <v>10.5</v>
      </c>
      <c r="S44" s="363">
        <f>SUM(Q40:Q44)/R44</f>
        <v>0.31838624338624338</v>
      </c>
      <c r="T44" s="361">
        <f t="shared" si="17"/>
        <v>3.4000000000000004</v>
      </c>
      <c r="U44" s="10">
        <f>Customs!$O$48</f>
        <v>160</v>
      </c>
      <c r="V44" s="362">
        <v>1</v>
      </c>
      <c r="W44" s="363">
        <f>SUM(T40:T44)/(U44*V44)</f>
        <v>0.33718749999999997</v>
      </c>
      <c r="X44" s="353">
        <f>VLOOKUP($A44,'Yields-Labor-Cube'!$A$22:$O$46,15,FALSE)</f>
        <v>0.95</v>
      </c>
      <c r="Y44" s="10">
        <f t="shared" si="18"/>
        <v>16</v>
      </c>
      <c r="Z44" s="397">
        <f t="shared" si="19"/>
        <v>15</v>
      </c>
      <c r="AA44" s="397">
        <f t="shared" si="20"/>
        <v>3.1408392189447447</v>
      </c>
      <c r="AB44" s="428">
        <f t="shared" si="21"/>
        <v>2.9657089898053757</v>
      </c>
      <c r="AC44" s="405">
        <f t="shared" si="22"/>
        <v>2.9657089898053757</v>
      </c>
      <c r="AH44" s="19"/>
      <c r="AI44" s="19"/>
      <c r="AJ44" s="19"/>
      <c r="AK44" s="19"/>
      <c r="AL44" s="19"/>
      <c r="AM44" s="19"/>
      <c r="AN44" s="19"/>
      <c r="AO44" s="19"/>
      <c r="AP44" s="19"/>
      <c r="AQ44" s="19"/>
      <c r="AR44" s="19"/>
      <c r="AS44" s="19"/>
      <c r="AT44" s="19"/>
      <c r="AU44" s="19"/>
      <c r="AV44" s="10"/>
      <c r="AX44" s="19"/>
      <c r="AY44" s="19"/>
      <c r="AZ44" s="19"/>
      <c r="BA44" s="19"/>
      <c r="BB44" s="19"/>
      <c r="BC44" s="19"/>
      <c r="BD44" s="19"/>
      <c r="BE44" s="19"/>
      <c r="BF44" s="3"/>
      <c r="BG44" s="3"/>
      <c r="BI44" s="19"/>
      <c r="BJ44" s="19"/>
      <c r="BK44" s="19"/>
      <c r="BL44" s="19"/>
      <c r="BM44" s="19"/>
      <c r="BO44" s="19"/>
      <c r="BP44" s="19"/>
      <c r="BQ44" s="19"/>
      <c r="BR44" s="19"/>
      <c r="BS44" s="19"/>
      <c r="BT44" s="19"/>
      <c r="BU44" s="10"/>
      <c r="BV44" s="10"/>
      <c r="BW44" s="10"/>
    </row>
    <row r="45" spans="1:75" s="388" customFormat="1" x14ac:dyDescent="0.3">
      <c r="A45" s="384">
        <f>Customs!Y25</f>
        <v>666516</v>
      </c>
      <c r="B45" s="385" t="str">
        <f t="shared" si="15"/>
        <v>666516/49</v>
      </c>
      <c r="C45" s="384" t="str">
        <f t="shared" si="16"/>
        <v>TISS,PORCINE,OMENTUM</v>
      </c>
      <c r="D45" s="384" t="s">
        <v>63</v>
      </c>
      <c r="E45" s="384">
        <v>49</v>
      </c>
      <c r="F45" s="386"/>
      <c r="G45" s="387" t="s">
        <v>3</v>
      </c>
      <c r="H45" s="384" t="s">
        <v>7</v>
      </c>
      <c r="I45" s="388">
        <f>VLOOKUP(A45,'Yields-Labor-Cube'!$A$24:$E$46,5,FALSE)</f>
        <v>3</v>
      </c>
      <c r="J45" s="424">
        <f>VLOOKUP(A45,Customs!$C$20:$O$44,9,FALSE)</f>
        <v>13</v>
      </c>
      <c r="K45" s="403">
        <v>150</v>
      </c>
      <c r="L45" s="393">
        <f>VLOOKUP(A45,Customs!$C$20:$AC$44,14,FALSE)</f>
        <v>0.9</v>
      </c>
      <c r="M45" s="386">
        <f t="shared" si="23"/>
        <v>135</v>
      </c>
      <c r="N45" s="353">
        <f>VLOOKUP(A45,Customs!$C$20:$AC$44,15,FALSE)</f>
        <v>0.95</v>
      </c>
      <c r="O45" s="386">
        <f>ROUND($J45*VLOOKUP(A45,Customs!$C$20:$O$44,10,0)/N45,0)</f>
        <v>14</v>
      </c>
      <c r="P45" s="397">
        <f>SUM(O41:O43,O45)/M45</f>
        <v>0.72592592592592597</v>
      </c>
      <c r="Q45" s="396">
        <f>$J45*VLOOKUP($A45,'Yields-Labor-Cube'!$A$24:$O$46,3,FALSE)/(60)+(O45-J45*VLOOKUP(A45,'Yields-Labor-Cube'!$A$22:$O$46,14,FALSE))*$O$1/360</f>
        <v>0.2361111111111111</v>
      </c>
      <c r="R45" s="395">
        <f>Customs!$L$58*2</f>
        <v>10.5</v>
      </c>
      <c r="S45" s="397">
        <f>SUM(Q40:Q45)/R45</f>
        <v>0.34087301587301588</v>
      </c>
      <c r="T45" s="396">
        <f t="shared" si="17"/>
        <v>1.3</v>
      </c>
      <c r="U45" s="386">
        <f>Customs!$O$48</f>
        <v>160</v>
      </c>
      <c r="V45" s="394">
        <v>1</v>
      </c>
      <c r="W45" s="397">
        <f>SUM(T40:T45)/(U45*V45)</f>
        <v>0.34531249999999997</v>
      </c>
      <c r="X45" s="393">
        <f>VLOOKUP($A45,'Yields-Labor-Cube'!$A$22:$O$46,15,FALSE)</f>
        <v>0.8</v>
      </c>
      <c r="Y45" s="386">
        <f t="shared" si="18"/>
        <v>10</v>
      </c>
      <c r="Z45" s="397">
        <f t="shared" si="19"/>
        <v>1.3775510204081631</v>
      </c>
      <c r="AA45" s="397">
        <f t="shared" si="20"/>
        <v>2.9336437718277066</v>
      </c>
      <c r="AB45" s="428">
        <f t="shared" si="21"/>
        <v>2.8959276018099551</v>
      </c>
      <c r="AC45" s="405">
        <f t="shared" si="22"/>
        <v>1.3775510204081631</v>
      </c>
      <c r="AH45" s="384"/>
      <c r="AI45" s="384"/>
      <c r="AJ45" s="384"/>
      <c r="AK45" s="384"/>
      <c r="AL45" s="384"/>
      <c r="AM45" s="384"/>
      <c r="AN45" s="384"/>
      <c r="AO45" s="384"/>
      <c r="AP45" s="384"/>
      <c r="AQ45" s="384"/>
      <c r="AR45" s="384"/>
      <c r="AS45" s="384"/>
      <c r="AT45" s="384"/>
      <c r="AU45" s="384"/>
      <c r="AV45" s="386"/>
      <c r="AX45" s="384"/>
      <c r="AY45" s="384"/>
      <c r="AZ45" s="384"/>
      <c r="BA45" s="384"/>
      <c r="BB45" s="384"/>
      <c r="BC45" s="384"/>
      <c r="BD45" s="384"/>
      <c r="BE45" s="384"/>
      <c r="BF45" s="385"/>
      <c r="BG45" s="385"/>
      <c r="BI45" s="384"/>
      <c r="BJ45" s="384"/>
      <c r="BK45" s="384"/>
      <c r="BL45" s="384"/>
      <c r="BM45" s="384"/>
      <c r="BO45" s="384"/>
      <c r="BP45" s="384"/>
      <c r="BQ45" s="384"/>
      <c r="BR45" s="384"/>
      <c r="BS45" s="384"/>
      <c r="BT45" s="384"/>
      <c r="BU45" s="386"/>
      <c r="BV45" s="386"/>
      <c r="BW45" s="386"/>
    </row>
    <row r="46" spans="1:75" x14ac:dyDescent="0.3">
      <c r="A46" s="19">
        <f>Customs!Y26</f>
        <v>666519</v>
      </c>
      <c r="B46" s="3" t="str">
        <f t="shared" si="15"/>
        <v>666519/49</v>
      </c>
      <c r="C46" s="19" t="str">
        <f t="shared" si="16"/>
        <v>TISS,PORCINE,SPLEEN</v>
      </c>
      <c r="D46" s="19" t="s">
        <v>63</v>
      </c>
      <c r="E46" s="19">
        <v>49</v>
      </c>
      <c r="F46" s="10"/>
      <c r="G46" s="20" t="s">
        <v>3</v>
      </c>
      <c r="H46" s="19" t="s">
        <v>7</v>
      </c>
      <c r="I46">
        <f>VLOOKUP(A46,'Yields-Labor-Cube'!$A$24:$E$46,5,FALSE)</f>
        <v>2</v>
      </c>
      <c r="J46" s="423">
        <f>VLOOKUP(A46,Customs!$C$20:$O$44,9,FALSE)</f>
        <v>13</v>
      </c>
      <c r="K46" s="383">
        <v>150</v>
      </c>
      <c r="L46" s="353">
        <f>VLOOKUP(A46,Customs!$C$20:$AC$44,14,FALSE)</f>
        <v>0.9</v>
      </c>
      <c r="M46" s="10">
        <f t="shared" si="23"/>
        <v>135</v>
      </c>
      <c r="N46" s="353">
        <f>VLOOKUP(A46,Customs!$C$20:$AC$44,15,FALSE)</f>
        <v>0.95</v>
      </c>
      <c r="O46" s="10">
        <f>ROUND($J46*VLOOKUP(A46,Customs!$C$20:$O$44,10,0)/N46,0)</f>
        <v>14</v>
      </c>
      <c r="P46" s="363">
        <f>SUM(O46,O40)/M46</f>
        <v>0.25925925925925924</v>
      </c>
      <c r="Q46" s="361">
        <f>$J46*VLOOKUP($A46,'Yields-Labor-Cube'!$A$24:$O$46,3,FALSE)/(60)+(O46-J46*VLOOKUP(A46,'Yields-Labor-Cube'!$A$22:$O$46,14,FALSE))*$O$1/360</f>
        <v>0.2361111111111111</v>
      </c>
      <c r="R46" s="355">
        <f>Customs!$L$58*2</f>
        <v>10.5</v>
      </c>
      <c r="S46" s="363">
        <f>SUM(Q40:Q46)/R46</f>
        <v>0.36335978835978838</v>
      </c>
      <c r="T46" s="361">
        <f t="shared" si="17"/>
        <v>6.5</v>
      </c>
      <c r="U46" s="10">
        <f>Customs!$O$48</f>
        <v>160</v>
      </c>
      <c r="V46" s="362">
        <v>1</v>
      </c>
      <c r="W46" s="363">
        <f>SUM(T40:T46)/(U46*V46)</f>
        <v>0.38593749999999993</v>
      </c>
      <c r="X46" s="353">
        <f>VLOOKUP($A46,'Yields-Labor-Cube'!$A$22:$O$46,15,FALSE)</f>
        <v>0.95</v>
      </c>
      <c r="Y46" s="10">
        <f t="shared" si="18"/>
        <v>12</v>
      </c>
      <c r="Z46" s="397">
        <f t="shared" si="19"/>
        <v>3.8571428571428572</v>
      </c>
      <c r="AA46" s="397">
        <f t="shared" si="20"/>
        <v>2.7520931925737164</v>
      </c>
      <c r="AB46" s="428">
        <f t="shared" si="21"/>
        <v>2.5910931174089074</v>
      </c>
      <c r="AC46" s="405">
        <f t="shared" si="22"/>
        <v>2.5910931174089074</v>
      </c>
      <c r="AH46" s="19"/>
      <c r="AI46" s="19"/>
      <c r="AJ46" s="19"/>
      <c r="AK46" s="19"/>
      <c r="AL46" s="19"/>
      <c r="AM46" s="19"/>
      <c r="AN46" s="19"/>
      <c r="AO46" s="19"/>
      <c r="AP46" s="19"/>
      <c r="AQ46" s="19"/>
      <c r="AR46" s="19"/>
      <c r="AS46" s="19"/>
      <c r="AT46" s="19"/>
      <c r="AU46" s="19"/>
      <c r="AV46" s="10"/>
      <c r="AX46" s="19"/>
      <c r="AY46" s="19"/>
      <c r="AZ46" s="19"/>
      <c r="BA46" s="19"/>
      <c r="BB46" s="19"/>
      <c r="BC46" s="19"/>
      <c r="BD46" s="19"/>
      <c r="BE46" s="19"/>
      <c r="BF46" s="3"/>
      <c r="BG46" s="3"/>
      <c r="BI46" s="19"/>
      <c r="BJ46" s="19"/>
      <c r="BK46" s="19"/>
      <c r="BL46" s="19"/>
      <c r="BM46" s="19"/>
      <c r="BO46" s="19"/>
      <c r="BP46" s="19"/>
      <c r="BQ46" s="19"/>
      <c r="BR46" s="19"/>
      <c r="BS46" s="19"/>
      <c r="BT46" s="19"/>
      <c r="BU46" s="10"/>
      <c r="BV46" s="10"/>
      <c r="BW46" s="10"/>
    </row>
    <row r="47" spans="1:75" s="388" customFormat="1" x14ac:dyDescent="0.3">
      <c r="A47" s="384">
        <f>Customs!Y27</f>
        <v>666545</v>
      </c>
      <c r="B47" s="385" t="str">
        <f t="shared" si="15"/>
        <v>666545/49</v>
      </c>
      <c r="C47" s="384" t="str">
        <f t="shared" si="16"/>
        <v>TISS, Rectum</v>
      </c>
      <c r="D47" s="384" t="s">
        <v>63</v>
      </c>
      <c r="E47" s="384">
        <v>49</v>
      </c>
      <c r="F47" s="386"/>
      <c r="G47" s="387" t="s">
        <v>3</v>
      </c>
      <c r="H47" s="384" t="s">
        <v>7</v>
      </c>
      <c r="I47" s="388">
        <f>VLOOKUP(A47,'Yields-Labor-Cube'!$A$24:$E$46,5,FALSE)</f>
        <v>2</v>
      </c>
      <c r="J47" s="424">
        <f>VLOOKUP(A47,Customs!$C$20:$O$44,9,FALSE)</f>
        <v>13</v>
      </c>
      <c r="K47" s="403">
        <v>150</v>
      </c>
      <c r="L47" s="393">
        <f>VLOOKUP(A47,Customs!$C$20:$AC$44,14,FALSE)</f>
        <v>0.95</v>
      </c>
      <c r="M47" s="386">
        <f t="shared" si="23"/>
        <v>142.5</v>
      </c>
      <c r="N47" s="353">
        <f>VLOOKUP(A47,Customs!$C$20:$AC$44,15,FALSE)</f>
        <v>0.95</v>
      </c>
      <c r="O47" s="386">
        <f>ROUND($J47*VLOOKUP(A47,Customs!$C$20:$O$44,10,0)/N47,0)</f>
        <v>14</v>
      </c>
      <c r="P47" s="397">
        <f>SUM(O47,O46,O40)/M47</f>
        <v>0.34385964912280703</v>
      </c>
      <c r="Q47" s="396">
        <f>$J47*VLOOKUP($A47,'Yields-Labor-Cube'!$A$24:$O$46,3,FALSE)/(60)+(O47-J47*VLOOKUP(A47,'Yields-Labor-Cube'!$A$22:$O$46,14,FALSE))*$O$1/360</f>
        <v>0.66944444444444451</v>
      </c>
      <c r="R47" s="395">
        <f>Customs!$L$58*2</f>
        <v>10.5</v>
      </c>
      <c r="S47" s="397">
        <f>SUM(Q40:Q47)/R47</f>
        <v>0.42711640211640212</v>
      </c>
      <c r="T47" s="396">
        <f t="shared" si="17"/>
        <v>1.3</v>
      </c>
      <c r="U47" s="386">
        <f>Customs!$O$48</f>
        <v>160</v>
      </c>
      <c r="V47" s="394">
        <v>1</v>
      </c>
      <c r="W47" s="397">
        <f>SUM(T40:T47)/(U47*V47)</f>
        <v>0.39406249999999993</v>
      </c>
      <c r="X47" s="393">
        <f>VLOOKUP($A47,'Yields-Labor-Cube'!$A$22:$O$46,15,FALSE)</f>
        <v>0.95</v>
      </c>
      <c r="Y47" s="386">
        <f t="shared" si="18"/>
        <v>12</v>
      </c>
      <c r="Z47" s="397">
        <f t="shared" si="19"/>
        <v>2.9081632653061225</v>
      </c>
      <c r="AA47" s="397">
        <f t="shared" si="20"/>
        <v>2.3412821306906162</v>
      </c>
      <c r="AB47" s="428">
        <f t="shared" si="21"/>
        <v>2.5376685170499607</v>
      </c>
      <c r="AC47" s="405">
        <f t="shared" si="22"/>
        <v>2.3412821306906162</v>
      </c>
      <c r="AH47" s="384"/>
      <c r="AI47" s="384"/>
      <c r="AJ47" s="384"/>
      <c r="AK47" s="384"/>
      <c r="AL47" s="384"/>
      <c r="AM47" s="384"/>
      <c r="AN47" s="384"/>
      <c r="AO47" s="384"/>
      <c r="AP47" s="384"/>
      <c r="AQ47" s="384"/>
      <c r="AR47" s="384"/>
      <c r="AS47" s="384"/>
      <c r="AT47" s="384"/>
      <c r="AU47" s="384"/>
      <c r="AV47" s="386"/>
      <c r="AX47" s="384"/>
      <c r="AY47" s="384"/>
      <c r="AZ47" s="384"/>
      <c r="BA47" s="384"/>
      <c r="BB47" s="384"/>
      <c r="BC47" s="384"/>
      <c r="BD47" s="384"/>
      <c r="BE47" s="384"/>
      <c r="BF47" s="385"/>
      <c r="BG47" s="385"/>
      <c r="BI47" s="384"/>
      <c r="BJ47" s="384"/>
      <c r="BK47" s="384"/>
      <c r="BL47" s="384"/>
      <c r="BM47" s="384"/>
      <c r="BO47" s="384"/>
      <c r="BP47" s="384"/>
      <c r="BQ47" s="384"/>
      <c r="BR47" s="384"/>
      <c r="BS47" s="384"/>
      <c r="BT47" s="384"/>
      <c r="BU47" s="386"/>
      <c r="BV47" s="386"/>
      <c r="BW47" s="386"/>
    </row>
    <row r="48" spans="1:75" s="388" customFormat="1" x14ac:dyDescent="0.3">
      <c r="A48" s="384">
        <f>Customs!Y28</f>
        <v>666513</v>
      </c>
      <c r="B48" s="385" t="str">
        <f t="shared" si="15"/>
        <v>666513/49</v>
      </c>
      <c r="C48" s="384" t="str">
        <f t="shared" si="16"/>
        <v>TISS,PORCINE,LIVER WITH GALLBLADDER</v>
      </c>
      <c r="D48" s="384" t="s">
        <v>63</v>
      </c>
      <c r="E48" s="384">
        <v>49</v>
      </c>
      <c r="F48" s="386"/>
      <c r="G48" s="387" t="s">
        <v>3</v>
      </c>
      <c r="H48" s="384" t="s">
        <v>7</v>
      </c>
      <c r="I48" s="388">
        <f>VLOOKUP(A48,'Yields-Labor-Cube'!$A$24:$E$46,5,FALSE)</f>
        <v>2</v>
      </c>
      <c r="J48" s="424">
        <f>VLOOKUP(A48,Customs!$C$20:$O$44,9,FALSE)</f>
        <v>11</v>
      </c>
      <c r="K48" s="403">
        <v>150</v>
      </c>
      <c r="L48" s="393">
        <f>VLOOKUP(A48,Customs!$C$20:$AC$44,14,FALSE)</f>
        <v>0.9</v>
      </c>
      <c r="M48" s="386">
        <f t="shared" si="23"/>
        <v>135</v>
      </c>
      <c r="N48" s="353">
        <f>VLOOKUP(A48,Customs!$C$20:$AC$44,15,FALSE)</f>
        <v>0.95</v>
      </c>
      <c r="O48" s="386">
        <f>ROUND($J48*VLOOKUP(A48,Customs!$C$20:$O$44,10,0)/N48,0)</f>
        <v>12</v>
      </c>
      <c r="P48" s="397">
        <f>SUM(O47:O48,O46,O40)/M48</f>
        <v>0.45185185185185184</v>
      </c>
      <c r="Q48" s="396">
        <f>$J48*VLOOKUP($A48,'Yields-Labor-Cube'!$A$24:$O$46,3,FALSE)/(60)+(O48-J48*VLOOKUP(A48,'Yields-Labor-Cube'!$A$22:$O$46,14,FALSE))*$O$1/360</f>
        <v>0.20277777777777778</v>
      </c>
      <c r="R48" s="395">
        <f>Customs!$L$58*2</f>
        <v>10.5</v>
      </c>
      <c r="S48" s="397">
        <f>SUM(Q40:Q48)/R48</f>
        <v>0.44642857142857145</v>
      </c>
      <c r="T48" s="396">
        <f t="shared" si="17"/>
        <v>5.5</v>
      </c>
      <c r="U48" s="386">
        <f>Customs!$O$48</f>
        <v>160</v>
      </c>
      <c r="V48" s="394">
        <v>1</v>
      </c>
      <c r="W48" s="397">
        <f>SUM(T40:T48)/(U48*V48)</f>
        <v>0.42843749999999992</v>
      </c>
      <c r="X48" s="393">
        <f>VLOOKUP($A48,'Yields-Labor-Cube'!$A$22:$O$46,15,FALSE)</f>
        <v>0.85</v>
      </c>
      <c r="Y48" s="386">
        <f t="shared" si="18"/>
        <v>9</v>
      </c>
      <c r="Z48" s="397">
        <f t="shared" si="19"/>
        <v>2.2131147540983607</v>
      </c>
      <c r="AA48" s="397">
        <f t="shared" si="20"/>
        <v>2.2399999999999998</v>
      </c>
      <c r="AB48" s="428">
        <f t="shared" si="21"/>
        <v>2.3340627279358137</v>
      </c>
      <c r="AC48" s="405">
        <f t="shared" si="22"/>
        <v>2.2131147540983607</v>
      </c>
      <c r="AH48" s="384"/>
      <c r="AI48" s="384"/>
      <c r="AJ48" s="384"/>
      <c r="AK48" s="384"/>
      <c r="AL48" s="384"/>
      <c r="AM48" s="384"/>
      <c r="AN48" s="384"/>
      <c r="AO48" s="384"/>
      <c r="AP48" s="384"/>
      <c r="AQ48" s="384"/>
      <c r="AR48" s="384"/>
      <c r="AS48" s="384"/>
      <c r="AT48" s="384"/>
      <c r="AU48" s="384"/>
      <c r="AV48" s="386"/>
      <c r="AX48" s="384"/>
      <c r="AY48" s="384"/>
      <c r="AZ48" s="384"/>
      <c r="BA48" s="384"/>
      <c r="BB48" s="384"/>
      <c r="BC48" s="384"/>
      <c r="BD48" s="384"/>
      <c r="BE48" s="384"/>
      <c r="BF48" s="385"/>
      <c r="BG48" s="385"/>
      <c r="BI48" s="384"/>
      <c r="BJ48" s="384"/>
      <c r="BK48" s="384"/>
      <c r="BL48" s="384"/>
      <c r="BM48" s="384"/>
      <c r="BO48" s="384"/>
      <c r="BP48" s="384"/>
      <c r="BQ48" s="384"/>
      <c r="BR48" s="384"/>
      <c r="BS48" s="384"/>
      <c r="BT48" s="384"/>
      <c r="BU48" s="386"/>
      <c r="BV48" s="386"/>
      <c r="BW48" s="386"/>
    </row>
    <row r="49" spans="1:75" x14ac:dyDescent="0.3">
      <c r="A49" s="19">
        <f>Customs!Y29</f>
        <v>666517</v>
      </c>
      <c r="B49" s="3" t="str">
        <f t="shared" si="15"/>
        <v>666517/49</v>
      </c>
      <c r="C49" s="19" t="str">
        <f t="shared" si="16"/>
        <v>TISS,PORCINE,PANCREAS</v>
      </c>
      <c r="D49" s="19" t="s">
        <v>63</v>
      </c>
      <c r="E49" s="19">
        <v>49</v>
      </c>
      <c r="F49" s="10"/>
      <c r="G49" s="20" t="s">
        <v>3</v>
      </c>
      <c r="H49" s="19" t="s">
        <v>7</v>
      </c>
      <c r="I49">
        <f>VLOOKUP(A49,'Yields-Labor-Cube'!$A$24:$E$46,5,FALSE)</f>
        <v>3</v>
      </c>
      <c r="J49" s="423">
        <f>VLOOKUP(A49,Customs!$C$20:$O$44,9,FALSE)</f>
        <v>8</v>
      </c>
      <c r="K49" s="383">
        <v>150</v>
      </c>
      <c r="L49" s="353">
        <f>VLOOKUP(A49,Customs!$C$20:$AC$44,14,FALSE)</f>
        <v>0.9</v>
      </c>
      <c r="M49" s="10">
        <f t="shared" si="23"/>
        <v>135</v>
      </c>
      <c r="N49" s="353">
        <f>VLOOKUP(A49,Customs!$C$20:$AC$44,15,FALSE)</f>
        <v>0.95</v>
      </c>
      <c r="O49" s="10">
        <f>ROUND($J49*VLOOKUP(A49,Customs!$C$20:$O$44,10,0)/N49,0)</f>
        <v>8</v>
      </c>
      <c r="P49" s="363">
        <f>SUM(O49,O45,O41:O43)/M49</f>
        <v>0.78518518518518521</v>
      </c>
      <c r="Q49" s="361">
        <f>$J49*VLOOKUP($A49,'Yields-Labor-Cube'!$A$24:$O$46,3,FALSE)/(60)+(O49-J49*VLOOKUP(A49,'Yields-Labor-Cube'!$A$22:$O$46,14,FALSE))*$O$1/360</f>
        <v>0.13333333333333333</v>
      </c>
      <c r="R49" s="355">
        <f>Customs!$L$58*2</f>
        <v>10.5</v>
      </c>
      <c r="S49" s="363">
        <f>SUM(Q40:Q49)/R49</f>
        <v>0.45912698412698416</v>
      </c>
      <c r="T49" s="361">
        <f t="shared" si="17"/>
        <v>1.6</v>
      </c>
      <c r="U49" s="10">
        <f>Customs!$O$48</f>
        <v>160</v>
      </c>
      <c r="V49" s="362">
        <v>1</v>
      </c>
      <c r="W49" s="363">
        <f>SUM(T40:T49)/(U49*V49)</f>
        <v>0.43843749999999987</v>
      </c>
      <c r="X49" s="353">
        <f>VLOOKUP($A49,'Yields-Labor-Cube'!$A$22:$O$46,15,FALSE)</f>
        <v>0.8</v>
      </c>
      <c r="Y49" s="10">
        <f t="shared" si="18"/>
        <v>6</v>
      </c>
      <c r="Z49" s="397">
        <f>1/P49</f>
        <v>1.2735849056603774</v>
      </c>
      <c r="AA49" s="397">
        <f>1/S49</f>
        <v>2.1780466724286947</v>
      </c>
      <c r="AB49" s="428">
        <f>1/W49</f>
        <v>2.2808267997148972</v>
      </c>
      <c r="AC49" s="405">
        <f>MIN(Z49:AB49)</f>
        <v>1.2735849056603774</v>
      </c>
      <c r="AH49" s="19"/>
      <c r="AI49" s="19"/>
      <c r="AJ49" s="19"/>
      <c r="AK49" s="19"/>
      <c r="AL49" s="19"/>
      <c r="AM49" s="19"/>
      <c r="AN49" s="19"/>
      <c r="AO49" s="19"/>
      <c r="AP49" s="19"/>
      <c r="AQ49" s="19"/>
      <c r="AR49" s="19"/>
      <c r="AS49" s="19"/>
      <c r="AT49" s="19"/>
      <c r="AU49" s="19"/>
      <c r="AV49" s="10"/>
      <c r="AX49" s="19"/>
      <c r="AY49" s="19"/>
      <c r="AZ49" s="19"/>
      <c r="BA49" s="19"/>
      <c r="BB49" s="19"/>
      <c r="BC49" s="19"/>
      <c r="BD49" s="19"/>
      <c r="BE49" s="19"/>
      <c r="BF49" s="3"/>
      <c r="BG49" s="3"/>
      <c r="BI49" s="19"/>
      <c r="BJ49" s="19"/>
      <c r="BK49" s="19"/>
      <c r="BL49" s="19"/>
      <c r="BM49" s="19"/>
      <c r="BO49" s="19"/>
      <c r="BP49" s="19"/>
      <c r="BQ49" s="19"/>
      <c r="BR49" s="19"/>
      <c r="BS49" s="19"/>
      <c r="BT49" s="19"/>
      <c r="BU49" s="10"/>
      <c r="BV49" s="10"/>
      <c r="BW49" s="10"/>
    </row>
    <row r="50" spans="1:75" x14ac:dyDescent="0.3">
      <c r="A50" s="19">
        <f>Customs!Y30</f>
        <v>666510</v>
      </c>
      <c r="B50" s="3" t="str">
        <f t="shared" si="15"/>
        <v>666510/49</v>
      </c>
      <c r="C50" s="19" t="str">
        <f t="shared" si="16"/>
        <v>TISS,PORCINE,JEJUNUM (3FT)</v>
      </c>
      <c r="D50" s="19" t="s">
        <v>63</v>
      </c>
      <c r="E50" s="19">
        <v>49</v>
      </c>
      <c r="F50" s="10"/>
      <c r="G50" s="20" t="s">
        <v>3</v>
      </c>
      <c r="H50" s="19" t="s">
        <v>7</v>
      </c>
      <c r="I50">
        <f>VLOOKUP(A50,'Yields-Labor-Cube'!$A$24:$E$46,5,FALSE)</f>
        <v>1</v>
      </c>
      <c r="J50" s="423">
        <f>VLOOKUP(A50,Customs!$C$20:$O$44,9,FALSE)</f>
        <v>1</v>
      </c>
      <c r="K50" s="383">
        <v>150</v>
      </c>
      <c r="L50" s="353">
        <f>VLOOKUP(A50,Customs!$C$20:$AC$44,14,FALSE)</f>
        <v>0.95</v>
      </c>
      <c r="M50" s="10">
        <f t="shared" si="23"/>
        <v>142.5</v>
      </c>
      <c r="N50" s="353">
        <f>VLOOKUP(A50,Customs!$C$20:$AC$44,15,FALSE)</f>
        <v>0.95</v>
      </c>
      <c r="O50" s="10">
        <f>ROUND($J50*VLOOKUP(A50,Customs!$C$20:$O$44,10,0)/N50,0)</f>
        <v>1</v>
      </c>
      <c r="P50" s="363">
        <f>SUM(O50,O44)/M50</f>
        <v>7.0175438596491224E-2</v>
      </c>
      <c r="Q50" s="361">
        <f>$J50*VLOOKUP($A50,'Yields-Labor-Cube'!$A$24:$O$46,3,FALSE)/(60)+(O50-J50*VLOOKUP(A50,'Yields-Labor-Cube'!$A$22:$O$46,14,FALSE))*$O$1/360</f>
        <v>7.9694444444444443E-2</v>
      </c>
      <c r="R50" s="355">
        <f>Customs!$L$58*2</f>
        <v>10.5</v>
      </c>
      <c r="S50" s="363">
        <f>SUM(Q40:Q50)/R50</f>
        <v>0.46671693121693131</v>
      </c>
      <c r="T50" s="361">
        <f t="shared" si="17"/>
        <v>0.3</v>
      </c>
      <c r="U50" s="10">
        <f>Customs!$O$48</f>
        <v>160</v>
      </c>
      <c r="V50" s="362">
        <v>1</v>
      </c>
      <c r="W50" s="363">
        <f>SUM(T40:T50)/(U50*V50)</f>
        <v>0.44031249999999983</v>
      </c>
      <c r="X50" s="353">
        <f>VLOOKUP($A50,'Yields-Labor-Cube'!$A$22:$O$46,15,FALSE)</f>
        <v>0.85</v>
      </c>
      <c r="Y50" s="10">
        <f t="shared" si="18"/>
        <v>1</v>
      </c>
      <c r="Z50" s="397">
        <f>1/P50</f>
        <v>14.25</v>
      </c>
      <c r="AA50" s="397">
        <f>1/S50</f>
        <v>2.1426263611062297</v>
      </c>
      <c r="AB50" s="428">
        <f>1/W50</f>
        <v>2.2711142654364807</v>
      </c>
      <c r="AC50" s="405">
        <f>MIN(Z50:AB50)</f>
        <v>2.1426263611062297</v>
      </c>
      <c r="AH50" s="19"/>
      <c r="AI50" s="19"/>
      <c r="AJ50" s="19"/>
      <c r="AK50" s="19"/>
      <c r="AL50" s="19"/>
      <c r="AM50" s="19"/>
      <c r="AN50" s="19"/>
      <c r="AO50" s="19"/>
      <c r="AP50" s="19"/>
      <c r="AQ50" s="19"/>
      <c r="AR50" s="19"/>
      <c r="AS50" s="19"/>
      <c r="AT50" s="19"/>
      <c r="AU50" s="19"/>
      <c r="AV50" s="10"/>
      <c r="AX50" s="19"/>
      <c r="AY50" s="19"/>
      <c r="AZ50" s="19"/>
      <c r="BA50" s="19"/>
      <c r="BB50" s="19"/>
      <c r="BC50" s="19"/>
      <c r="BD50" s="19"/>
      <c r="BE50" s="19"/>
      <c r="BF50" s="3"/>
      <c r="BG50" s="3"/>
      <c r="BI50" s="19"/>
      <c r="BJ50" s="19"/>
      <c r="BK50" s="19"/>
      <c r="BL50" s="19"/>
      <c r="BM50" s="19"/>
      <c r="BO50" s="19"/>
      <c r="BP50" s="19"/>
      <c r="BQ50" s="19"/>
      <c r="BR50" s="19"/>
      <c r="BS50" s="19"/>
      <c r="BT50" s="19"/>
      <c r="BU50" s="10"/>
      <c r="BV50" s="10"/>
      <c r="BW50" s="10"/>
    </row>
    <row r="51" spans="1:75" x14ac:dyDescent="0.3">
      <c r="A51" s="19">
        <f>Customs!Y31</f>
        <v>666531</v>
      </c>
      <c r="B51" s="3" t="str">
        <f t="shared" si="15"/>
        <v>666531/49</v>
      </c>
      <c r="C51" s="19" t="str">
        <f t="shared" si="16"/>
        <v>TISS,PORCINE,DIAPHRAGM</v>
      </c>
      <c r="D51" s="19" t="s">
        <v>63</v>
      </c>
      <c r="E51" s="19">
        <v>49</v>
      </c>
      <c r="F51" s="10"/>
      <c r="G51" s="20" t="s">
        <v>3</v>
      </c>
      <c r="H51" s="19" t="s">
        <v>7</v>
      </c>
      <c r="I51">
        <f>VLOOKUP(A51,'Yields-Labor-Cube'!$A$24:$E$46,5,FALSE)</f>
        <v>1</v>
      </c>
      <c r="J51" s="423">
        <f>VLOOKUP(A51,Customs!$C$20:$O$44,9,FALSE)</f>
        <v>1</v>
      </c>
      <c r="K51" s="383">
        <v>150</v>
      </c>
      <c r="L51" s="353">
        <f>VLOOKUP(A51,Customs!$C$20:$AC$44,14,FALSE)</f>
        <v>0.9</v>
      </c>
      <c r="M51" s="10">
        <f t="shared" si="23"/>
        <v>135</v>
      </c>
      <c r="N51" s="353">
        <f>VLOOKUP(A51,Customs!$C$20:$AC$44,15,FALSE)</f>
        <v>0.95</v>
      </c>
      <c r="O51" s="10">
        <f>ROUND($J51*VLOOKUP(A51,Customs!$C$20:$O$44,10,0)/N51,0)</f>
        <v>1</v>
      </c>
      <c r="P51" s="363">
        <f>SUM(O50:O51,O44)/M51</f>
        <v>8.1481481481481488E-2</v>
      </c>
      <c r="Q51" s="361">
        <f>$J51*VLOOKUP($A51,'Yields-Labor-Cube'!$A$24:$O$46,3,FALSE)/(60)+(O51-J51*VLOOKUP(A51,'Yields-Labor-Cube'!$A$22:$O$46,14,FALSE))*$O$1/360</f>
        <v>1.6666666666666666E-2</v>
      </c>
      <c r="R51" s="355">
        <f>Customs!$L$58*2</f>
        <v>10.5</v>
      </c>
      <c r="S51" s="363">
        <f>SUM(Q40:Q51)/R51</f>
        <v>0.46830423280423289</v>
      </c>
      <c r="T51" s="361">
        <f t="shared" si="17"/>
        <v>0.2</v>
      </c>
      <c r="U51" s="10">
        <f>Customs!$O$48</f>
        <v>160</v>
      </c>
      <c r="V51" s="362">
        <v>1</v>
      </c>
      <c r="W51" s="363">
        <f>SUM(T40:T51)/(U51*V51)</f>
        <v>0.44156249999999986</v>
      </c>
      <c r="X51" s="353">
        <f>VLOOKUP($A51,'Yields-Labor-Cube'!$A$22:$O$46,15,FALSE)</f>
        <v>0.85</v>
      </c>
      <c r="Y51" s="10">
        <f t="shared" si="18"/>
        <v>1</v>
      </c>
      <c r="Z51" s="397">
        <f>1/P51</f>
        <v>12.272727272727272</v>
      </c>
      <c r="AA51" s="397">
        <f>1/S51</f>
        <v>2.1353640004745249</v>
      </c>
      <c r="AB51" s="428">
        <f>1/W51</f>
        <v>2.2646850672328385</v>
      </c>
      <c r="AC51" s="405">
        <f>MIN(Z51:AB51)</f>
        <v>2.1353640004745249</v>
      </c>
      <c r="AH51" s="19"/>
      <c r="AI51" s="19"/>
      <c r="AJ51" s="19"/>
      <c r="AK51" s="19"/>
      <c r="AL51" s="19"/>
      <c r="AM51" s="19"/>
      <c r="AN51" s="19"/>
      <c r="AO51" s="19"/>
      <c r="AP51" s="19"/>
      <c r="AQ51" s="19"/>
      <c r="AR51" s="19"/>
      <c r="AS51" s="19"/>
      <c r="AT51" s="19"/>
      <c r="AU51" s="19"/>
      <c r="AV51" s="10"/>
      <c r="AX51" s="19"/>
      <c r="AY51" s="19"/>
      <c r="AZ51" s="19"/>
      <c r="BA51" s="19"/>
      <c r="BB51" s="19"/>
      <c r="BC51" s="19"/>
      <c r="BD51" s="19"/>
      <c r="BE51" s="19"/>
      <c r="BF51" s="3"/>
      <c r="BG51" s="3"/>
      <c r="BI51" s="19"/>
      <c r="BJ51" s="19"/>
      <c r="BK51" s="19"/>
      <c r="BL51" s="19"/>
      <c r="BM51" s="19"/>
      <c r="BO51" s="19"/>
      <c r="BP51" s="19"/>
      <c r="BQ51" s="19"/>
      <c r="BR51" s="19"/>
      <c r="BS51" s="19"/>
      <c r="BT51" s="19"/>
      <c r="BU51" s="10"/>
      <c r="BV51" s="10"/>
      <c r="BW51" s="10"/>
    </row>
    <row r="52" spans="1:75" ht="15" thickBot="1" x14ac:dyDescent="0.35">
      <c r="A52" s="19"/>
      <c r="B52" s="3"/>
      <c r="C52" s="19"/>
      <c r="D52" s="19"/>
      <c r="E52" s="19"/>
      <c r="F52" s="10"/>
      <c r="G52" s="20"/>
      <c r="H52" s="19"/>
      <c r="J52" s="423"/>
      <c r="K52" s="383"/>
      <c r="L52" s="10"/>
      <c r="M52" s="10"/>
      <c r="N52" s="10"/>
      <c r="O52" s="10"/>
      <c r="P52" s="363"/>
      <c r="Q52" s="355"/>
      <c r="R52" s="355"/>
      <c r="S52" s="10"/>
      <c r="T52" s="10"/>
      <c r="U52" s="10"/>
      <c r="V52" s="10"/>
      <c r="W52" s="353"/>
      <c r="X52" s="353"/>
      <c r="Y52" s="10"/>
      <c r="Z52" s="369"/>
      <c r="AA52" s="369"/>
      <c r="AB52" s="200"/>
      <c r="AC52" s="383"/>
      <c r="AH52" s="19"/>
      <c r="AI52" s="19"/>
      <c r="AJ52" s="19"/>
      <c r="AK52" s="19"/>
      <c r="AL52" s="19"/>
      <c r="AM52" s="19"/>
      <c r="AN52" s="19"/>
      <c r="AO52" s="19"/>
      <c r="AP52" s="19"/>
      <c r="AQ52" s="19"/>
      <c r="AR52" s="19"/>
      <c r="AS52" s="19"/>
      <c r="AT52" s="19"/>
      <c r="AU52" s="19"/>
      <c r="AV52" s="10"/>
      <c r="AX52" s="19"/>
      <c r="AY52" s="19"/>
      <c r="AZ52" s="19"/>
      <c r="BA52" s="19"/>
      <c r="BB52" s="19"/>
      <c r="BC52" s="19"/>
      <c r="BD52" s="19"/>
      <c r="BE52" s="19"/>
      <c r="BF52" s="3"/>
      <c r="BG52" s="3"/>
      <c r="BI52" s="19"/>
      <c r="BJ52" s="19"/>
      <c r="BK52" s="19"/>
      <c r="BL52" s="19"/>
      <c r="BM52" s="19"/>
      <c r="BO52" s="19"/>
      <c r="BP52" s="19"/>
      <c r="BQ52" s="19"/>
      <c r="BR52" s="19"/>
      <c r="BS52" s="19"/>
      <c r="BT52" s="19"/>
      <c r="BU52" s="10"/>
      <c r="BV52" s="10"/>
      <c r="BW52" s="10"/>
    </row>
    <row r="53" spans="1:75" ht="15" thickBot="1" x14ac:dyDescent="0.35">
      <c r="A53" s="19"/>
      <c r="B53" s="3"/>
      <c r="C53" s="19"/>
      <c r="D53" s="19"/>
      <c r="E53" s="19"/>
      <c r="F53" s="10"/>
      <c r="G53" s="20"/>
      <c r="H53" s="19"/>
      <c r="J53" s="423"/>
      <c r="K53" s="383"/>
      <c r="L53" s="10"/>
      <c r="M53" s="10"/>
      <c r="N53" s="10"/>
      <c r="O53" s="10"/>
      <c r="P53" s="417">
        <f>MAX(P40:P51)</f>
        <v>0.78518518518518521</v>
      </c>
      <c r="Q53" s="355"/>
      <c r="R53" s="355"/>
      <c r="S53" s="506">
        <f>S51</f>
        <v>0.46830423280423289</v>
      </c>
      <c r="T53" s="10"/>
      <c r="U53" s="10"/>
      <c r="V53" s="10"/>
      <c r="W53" s="509">
        <f>W51</f>
        <v>0.44156249999999986</v>
      </c>
      <c r="X53" s="353"/>
      <c r="Y53" s="374"/>
      <c r="Z53" s="500">
        <f>1/P53</f>
        <v>1.2735849056603774</v>
      </c>
      <c r="AA53" s="508">
        <f>1/S53</f>
        <v>2.1353640004745249</v>
      </c>
      <c r="AB53" s="502">
        <f>1/W53</f>
        <v>2.2646850672328385</v>
      </c>
      <c r="AC53" s="502">
        <f>MIN(Z53:AB53)</f>
        <v>1.2735849056603774</v>
      </c>
      <c r="AH53" s="3"/>
      <c r="AI53" s="19"/>
      <c r="AJ53" s="19"/>
      <c r="AK53" s="19"/>
      <c r="AL53" s="19"/>
      <c r="AM53" s="19"/>
      <c r="AN53" s="19"/>
      <c r="AO53" s="19"/>
      <c r="AP53" s="19"/>
      <c r="AQ53" s="19"/>
      <c r="AR53" s="19"/>
      <c r="AS53" s="19"/>
      <c r="AT53" s="19"/>
      <c r="AU53" s="10"/>
      <c r="AW53" s="19"/>
      <c r="AX53" s="19"/>
      <c r="AY53" s="19"/>
      <c r="AZ53" s="19"/>
      <c r="BA53" s="19"/>
      <c r="BB53" s="19"/>
      <c r="BC53" s="19"/>
      <c r="BD53" s="19"/>
      <c r="BH53" s="19"/>
      <c r="BI53" s="19"/>
      <c r="BJ53" s="19"/>
      <c r="BK53" s="19"/>
      <c r="BL53" s="19"/>
      <c r="BN53" s="19"/>
      <c r="BO53" s="19"/>
      <c r="BP53" s="19"/>
      <c r="BQ53" s="19"/>
      <c r="BR53" s="19"/>
      <c r="BS53" s="19"/>
      <c r="BT53" s="10"/>
      <c r="BU53" s="10"/>
      <c r="BV53" s="10"/>
    </row>
    <row r="54" spans="1:75" x14ac:dyDescent="0.3">
      <c r="A54" s="19"/>
      <c r="B54" s="3"/>
      <c r="C54" s="19"/>
      <c r="D54" s="19"/>
      <c r="E54" s="19"/>
      <c r="F54" s="374"/>
      <c r="G54" s="20"/>
      <c r="H54" s="375"/>
      <c r="J54" s="423"/>
      <c r="K54" s="383"/>
      <c r="L54" s="10"/>
      <c r="M54" s="10"/>
      <c r="N54" s="10"/>
      <c r="O54" s="10"/>
      <c r="P54" s="10"/>
      <c r="Q54" s="355"/>
      <c r="R54" s="355"/>
      <c r="S54" s="10"/>
      <c r="T54" s="10"/>
      <c r="U54" s="10"/>
      <c r="V54" s="10"/>
      <c r="W54" s="353"/>
      <c r="X54" s="353"/>
      <c r="Y54" s="10"/>
      <c r="Z54" s="369"/>
      <c r="AA54" s="369"/>
      <c r="AB54" s="200"/>
      <c r="AC54" s="383"/>
      <c r="AH54" s="3"/>
      <c r="AI54" s="19"/>
      <c r="AJ54" s="19"/>
      <c r="AK54" s="19"/>
      <c r="AL54" s="19"/>
      <c r="AM54" s="19"/>
      <c r="AN54" s="19"/>
      <c r="AO54" s="19"/>
      <c r="AP54" s="19"/>
      <c r="AQ54" s="19"/>
      <c r="AR54" s="19"/>
      <c r="AS54" s="19"/>
      <c r="AT54" s="19"/>
      <c r="AU54" s="10"/>
      <c r="AW54" s="19"/>
      <c r="AX54" s="19"/>
      <c r="AY54" s="19"/>
      <c r="AZ54" s="19"/>
      <c r="BA54" s="19"/>
      <c r="BB54" s="19"/>
      <c r="BC54" s="19"/>
      <c r="BD54" s="19"/>
      <c r="BH54" s="19"/>
      <c r="BI54" s="19"/>
      <c r="BJ54" s="19"/>
      <c r="BK54" s="19"/>
      <c r="BL54" s="19"/>
      <c r="BN54" s="19"/>
      <c r="BO54" s="19"/>
      <c r="BP54" s="19"/>
      <c r="BQ54" s="19"/>
      <c r="BR54" s="19"/>
      <c r="BS54" s="19"/>
      <c r="BT54" s="10"/>
      <c r="BU54" s="10"/>
      <c r="BV54" s="10"/>
    </row>
    <row r="55" spans="1:75" x14ac:dyDescent="0.3">
      <c r="A55" s="19"/>
      <c r="B55" s="3"/>
      <c r="C55" s="19"/>
      <c r="D55" s="19"/>
      <c r="E55" s="19"/>
      <c r="F55" s="374"/>
      <c r="G55" s="20"/>
      <c r="H55" s="375"/>
      <c r="J55" s="423"/>
      <c r="K55" s="383"/>
      <c r="L55" s="10"/>
      <c r="M55" s="10"/>
      <c r="N55" s="10"/>
      <c r="O55" s="10"/>
      <c r="P55" s="10"/>
      <c r="Q55" s="355"/>
      <c r="R55" s="355"/>
      <c r="S55" s="10"/>
      <c r="T55" s="10"/>
      <c r="U55" s="10"/>
      <c r="V55" s="10"/>
      <c r="W55" s="353"/>
      <c r="X55" s="353"/>
      <c r="Y55" s="10"/>
      <c r="Z55" s="369"/>
      <c r="AA55" s="369"/>
      <c r="AB55" s="200"/>
      <c r="AC55" s="383"/>
      <c r="AH55" s="3"/>
      <c r="AI55" s="19"/>
      <c r="AJ55" s="19"/>
      <c r="AK55" s="19"/>
      <c r="AL55" s="19"/>
      <c r="AM55" s="19"/>
      <c r="AN55" s="19"/>
      <c r="AO55" s="19"/>
      <c r="AP55" s="19"/>
      <c r="AQ55" s="19"/>
      <c r="AR55" s="19"/>
      <c r="AS55" s="19"/>
      <c r="AT55" s="19"/>
      <c r="AU55" s="10"/>
      <c r="AW55" s="19"/>
      <c r="AX55" s="19"/>
      <c r="AY55" s="19"/>
      <c r="AZ55" s="19"/>
      <c r="BA55" s="19"/>
      <c r="BB55" s="19"/>
      <c r="BC55" s="19"/>
      <c r="BD55" s="19"/>
      <c r="BH55" s="19"/>
      <c r="BI55" s="19"/>
      <c r="BJ55" s="19"/>
      <c r="BK55" s="19"/>
      <c r="BL55" s="19"/>
      <c r="BN55" s="19"/>
      <c r="BO55" s="19"/>
      <c r="BP55" s="19"/>
      <c r="BQ55" s="19"/>
      <c r="BR55" s="19"/>
      <c r="BS55" s="19"/>
      <c r="BT55" s="10"/>
      <c r="BU55" s="10"/>
      <c r="BV55" s="10"/>
    </row>
    <row r="56" spans="1:75" x14ac:dyDescent="0.3">
      <c r="A56" s="19"/>
      <c r="B56" s="3"/>
      <c r="C56" s="19"/>
      <c r="D56" s="19"/>
      <c r="E56" s="19"/>
      <c r="F56" s="374"/>
      <c r="G56" s="20"/>
      <c r="H56" s="375"/>
      <c r="J56" s="423"/>
      <c r="K56" s="383"/>
      <c r="L56" s="10"/>
      <c r="M56" s="10"/>
      <c r="N56" s="10"/>
      <c r="O56" s="10"/>
      <c r="P56" s="10"/>
      <c r="Q56" s="355"/>
      <c r="R56" s="355"/>
      <c r="S56" s="10"/>
      <c r="T56" s="10"/>
      <c r="U56" s="10"/>
      <c r="V56" s="10"/>
      <c r="W56" s="353"/>
      <c r="X56" s="353"/>
      <c r="Y56" s="10"/>
      <c r="Z56" s="369"/>
      <c r="AA56" s="369"/>
      <c r="AB56" s="200"/>
      <c r="AC56" s="383"/>
      <c r="AH56" s="3"/>
      <c r="AI56" s="19"/>
      <c r="AJ56" s="19"/>
      <c r="AK56" s="19"/>
      <c r="AL56" s="19"/>
      <c r="AM56" s="19"/>
      <c r="AN56" s="19"/>
      <c r="AO56" s="19"/>
      <c r="AP56" s="19"/>
      <c r="AQ56" s="19"/>
      <c r="AR56" s="19"/>
      <c r="AS56" s="19"/>
      <c r="AT56" s="19"/>
      <c r="AU56" s="10"/>
      <c r="AW56" s="19"/>
      <c r="AX56" s="19"/>
      <c r="AY56" s="19"/>
      <c r="AZ56" s="19"/>
      <c r="BA56" s="19"/>
      <c r="BB56" s="19"/>
      <c r="BC56" s="19"/>
      <c r="BD56" s="19"/>
      <c r="BH56" s="19"/>
      <c r="BI56" s="19"/>
      <c r="BJ56" s="19"/>
      <c r="BK56" s="19"/>
      <c r="BL56" s="19"/>
      <c r="BN56" s="19"/>
      <c r="BO56" s="19"/>
      <c r="BP56" s="19"/>
      <c r="BQ56" s="19"/>
      <c r="BR56" s="19"/>
      <c r="BS56" s="19"/>
      <c r="BT56" s="10"/>
      <c r="BU56" s="10"/>
      <c r="BV56" s="10"/>
    </row>
    <row r="57" spans="1:75" x14ac:dyDescent="0.3">
      <c r="A57" s="19"/>
      <c r="B57" s="3"/>
      <c r="C57" s="19"/>
      <c r="D57" s="19"/>
      <c r="E57" s="19"/>
      <c r="F57" s="374"/>
      <c r="G57" s="20"/>
      <c r="H57" s="375"/>
      <c r="J57" s="423"/>
      <c r="K57" s="383"/>
      <c r="L57" s="10"/>
      <c r="M57" s="10"/>
      <c r="N57" s="10"/>
      <c r="O57" s="10"/>
      <c r="P57" s="10"/>
      <c r="Q57" s="355"/>
      <c r="R57" s="355"/>
      <c r="S57" s="10"/>
      <c r="T57" s="10"/>
      <c r="U57" s="10"/>
      <c r="V57" s="10"/>
      <c r="W57" s="353"/>
      <c r="X57" s="353"/>
      <c r="Y57" s="10"/>
      <c r="Z57" s="369"/>
      <c r="AA57" s="369"/>
      <c r="AB57" s="200"/>
      <c r="AC57" s="383"/>
      <c r="AH57" s="3"/>
      <c r="AI57" s="19"/>
      <c r="AJ57" s="19"/>
      <c r="AK57" s="19"/>
      <c r="AL57" s="19"/>
      <c r="AM57" s="19"/>
      <c r="AN57" s="19"/>
      <c r="AO57" s="19"/>
      <c r="AP57" s="19"/>
      <c r="AQ57" s="19"/>
      <c r="AR57" s="19"/>
      <c r="AS57" s="19"/>
      <c r="AT57" s="19"/>
      <c r="AU57" s="10"/>
      <c r="AW57" s="19"/>
      <c r="AX57" s="19"/>
      <c r="AY57" s="19"/>
      <c r="AZ57" s="19"/>
      <c r="BA57" s="19"/>
      <c r="BB57" s="19"/>
      <c r="BC57" s="19"/>
      <c r="BD57" s="19"/>
      <c r="BH57" s="19"/>
      <c r="BI57" s="19"/>
      <c r="BJ57" s="19"/>
      <c r="BK57" s="19"/>
      <c r="BL57" s="19"/>
      <c r="BN57" s="19"/>
      <c r="BO57" s="19"/>
      <c r="BP57" s="19"/>
      <c r="BQ57" s="19"/>
      <c r="BR57" s="19"/>
      <c r="BS57" s="19"/>
      <c r="BT57" s="10"/>
      <c r="BU57" s="10"/>
      <c r="BV57" s="10"/>
    </row>
    <row r="58" spans="1:75" x14ac:dyDescent="0.3">
      <c r="A58" s="19"/>
      <c r="B58" s="3"/>
      <c r="C58" s="19"/>
      <c r="D58" s="19"/>
      <c r="E58" s="19"/>
      <c r="F58" s="374"/>
      <c r="G58" s="20"/>
      <c r="H58" s="375"/>
      <c r="J58" s="423"/>
      <c r="K58" s="383"/>
      <c r="L58" s="10"/>
      <c r="M58" s="10"/>
      <c r="N58" s="10"/>
      <c r="O58" s="10"/>
      <c r="P58" s="10"/>
      <c r="Q58" s="355"/>
      <c r="R58" s="355"/>
      <c r="S58" s="10"/>
      <c r="T58" s="10"/>
      <c r="U58" s="10"/>
      <c r="V58" s="10"/>
      <c r="W58" s="353"/>
      <c r="X58" s="353"/>
      <c r="Y58" s="10"/>
      <c r="Z58" s="369"/>
      <c r="AA58" s="369"/>
      <c r="AB58" s="200"/>
      <c r="AC58" s="383"/>
      <c r="AH58" s="3"/>
      <c r="AI58" s="19"/>
      <c r="AJ58" s="19"/>
      <c r="AK58" s="19"/>
      <c r="AL58" s="19"/>
      <c r="AM58" s="19"/>
      <c r="AN58" s="19"/>
      <c r="AO58" s="19"/>
      <c r="AP58" s="19"/>
      <c r="AQ58" s="19"/>
      <c r="AR58" s="19"/>
      <c r="AS58" s="19"/>
      <c r="AT58" s="19"/>
      <c r="AU58" s="10"/>
      <c r="AW58" s="19"/>
      <c r="AX58" s="19"/>
      <c r="AY58" s="19"/>
      <c r="AZ58" s="19"/>
      <c r="BA58" s="19"/>
      <c r="BB58" s="19"/>
      <c r="BC58" s="19"/>
      <c r="BD58" s="19"/>
      <c r="BH58" s="19"/>
      <c r="BI58" s="19"/>
      <c r="BJ58" s="19"/>
      <c r="BK58" s="19"/>
      <c r="BL58" s="19"/>
      <c r="BN58" s="19"/>
      <c r="BO58" s="19"/>
      <c r="BP58" s="19"/>
      <c r="BQ58" s="19"/>
      <c r="BR58" s="19"/>
      <c r="BS58" s="19"/>
      <c r="BT58" s="10"/>
      <c r="BU58" s="10"/>
      <c r="BV58" s="10"/>
    </row>
    <row r="59" spans="1:75" x14ac:dyDescent="0.3">
      <c r="A59" s="376">
        <f>Parks!Y20</f>
        <v>666541</v>
      </c>
      <c r="B59" s="377" t="str">
        <f>IF(A59="", "", A59 &amp; "/" &amp; E59)</f>
        <v>666541/10</v>
      </c>
      <c r="C59" s="376" t="str">
        <f>VLOOKUP(A59,'Yields-Labor-Cube'!$A$24:$D$44,2,FALSE)</f>
        <v>FEMALE PELVIC BLOCK</v>
      </c>
      <c r="D59" s="376" t="s">
        <v>56</v>
      </c>
      <c r="E59" s="376">
        <v>10</v>
      </c>
      <c r="F59" s="404"/>
      <c r="G59" s="20" t="s">
        <v>3</v>
      </c>
      <c r="H59" s="19" t="s">
        <v>7</v>
      </c>
      <c r="I59" s="381">
        <f>VLOOKUP(A59,'Yields-Labor-Cube'!$A$24:$E$46,5,FALSE)</f>
        <v>2</v>
      </c>
      <c r="J59" s="425">
        <f>VLOOKUP(A59,Parks!$C$20:$O$44,9,FALSE)</f>
        <v>14</v>
      </c>
      <c r="K59" s="379">
        <v>400</v>
      </c>
      <c r="L59" s="370">
        <f>VLOOKUP(A59,Parks!$C$20:$AC$44,14,FALSE)</f>
        <v>0.35</v>
      </c>
      <c r="M59" s="368">
        <f>K59*L59</f>
        <v>140</v>
      </c>
      <c r="N59" s="370">
        <f>VLOOKUP(A59,Parks!$C$20:$AC$44,15,FALSE)</f>
        <v>0.2</v>
      </c>
      <c r="O59" s="368">
        <f>ROUND($J59*VLOOKUP(A59,Martins!$C$20:$O$40,10,0)/N59,0)</f>
        <v>70</v>
      </c>
      <c r="P59" s="352">
        <f>O59/M59</f>
        <v>0.5</v>
      </c>
      <c r="Q59" s="382">
        <f>$J59*VLOOKUP($A59,'Yields-Labor-Cube'!$A$24:$O$46,3,FALSE)/(60)+(O59-J59*VLOOKUP(A59,'Yields-Labor-Cube'!$A$22:$O$46,14,FALSE))*$O$1/360</f>
        <v>1.7888888888888888</v>
      </c>
      <c r="R59" s="382">
        <f>Parks!$L$58*3.5</f>
        <v>21</v>
      </c>
      <c r="S59" s="352">
        <f>Q59/R59</f>
        <v>8.5185185185185183E-2</v>
      </c>
      <c r="T59" s="354">
        <f>$J59*VLOOKUP($A59,YLC,4,FALSE)</f>
        <v>14</v>
      </c>
      <c r="U59" s="368">
        <f>Parks!$O$48</f>
        <v>160</v>
      </c>
      <c r="V59" s="368">
        <v>1</v>
      </c>
      <c r="W59" s="352">
        <f>T59/(U59*V59)</f>
        <v>8.7499999999999994E-2</v>
      </c>
      <c r="X59" s="370">
        <f>VLOOKUP($A59,'Yields-Labor-Cube'!$A$22:$O$46,15,FALSE)</f>
        <v>0.85</v>
      </c>
      <c r="Y59" s="368">
        <f>ROUND(X59*J59,0)</f>
        <v>12</v>
      </c>
      <c r="Z59" s="391">
        <f>1/P59</f>
        <v>2</v>
      </c>
      <c r="AA59" s="391">
        <f>1/S59</f>
        <v>11.739130434782609</v>
      </c>
      <c r="AB59" s="429">
        <f>1/W59</f>
        <v>11.428571428571429</v>
      </c>
      <c r="AC59" s="411">
        <f>MIN(Z59:AB59)</f>
        <v>2</v>
      </c>
      <c r="AH59" s="3"/>
      <c r="AI59" s="19"/>
      <c r="AJ59" s="19"/>
      <c r="AK59" s="19"/>
      <c r="AL59" s="19"/>
      <c r="AM59" s="19"/>
      <c r="AN59" s="19"/>
      <c r="AO59" s="19"/>
      <c r="AP59" s="19"/>
      <c r="AQ59" s="19"/>
      <c r="AR59" s="19"/>
      <c r="AS59" s="19"/>
      <c r="AT59" s="19"/>
      <c r="AU59" s="10"/>
      <c r="AW59" s="19"/>
      <c r="AX59" s="19"/>
      <c r="AY59" s="19"/>
      <c r="AZ59" s="19"/>
      <c r="BA59" s="19"/>
      <c r="BB59" s="19"/>
      <c r="BC59" s="19"/>
      <c r="BD59" s="19"/>
      <c r="BH59" s="19"/>
      <c r="BI59" s="19"/>
      <c r="BJ59" s="19"/>
      <c r="BK59" s="19"/>
      <c r="BL59" s="19"/>
      <c r="BN59" s="19"/>
      <c r="BO59" s="19"/>
      <c r="BP59" s="19"/>
      <c r="BQ59" s="19"/>
      <c r="BR59" s="19"/>
      <c r="BS59" s="19"/>
      <c r="BT59" s="10"/>
      <c r="BU59" s="10"/>
      <c r="BV59" s="10"/>
    </row>
    <row r="60" spans="1:75" x14ac:dyDescent="0.3">
      <c r="A60" s="19">
        <f>Parks!Y21</f>
        <v>666502</v>
      </c>
      <c r="B60" s="3" t="str">
        <f>IF(A60="", "", A60 &amp; "/" &amp; E60)</f>
        <v>666502/10</v>
      </c>
      <c r="C60" s="19" t="str">
        <f>VLOOKUP(A60,'Yields-Labor-Cube'!$A$24:$D$44,2,FALSE)</f>
        <v>TISS,PORCINE,BARIATRIC BLOCK</v>
      </c>
      <c r="D60" s="19" t="s">
        <v>56</v>
      </c>
      <c r="E60" s="19">
        <v>10</v>
      </c>
      <c r="F60" s="374"/>
      <c r="G60" s="20" t="s">
        <v>3</v>
      </c>
      <c r="H60" s="19" t="s">
        <v>7</v>
      </c>
      <c r="I60">
        <f>VLOOKUP(A60,'Yields-Labor-Cube'!$A$24:$E$46,5,FALSE)</f>
        <v>3</v>
      </c>
      <c r="J60" s="423">
        <f>VLOOKUP(A60,Parks!$C$20:$O$44,9,FALSE)</f>
        <v>10</v>
      </c>
      <c r="K60" s="383">
        <v>400</v>
      </c>
      <c r="L60" s="353">
        <f>VLOOKUP(A60,Parks!$C$20:$AC$44,14,FALSE)</f>
        <v>0.7</v>
      </c>
      <c r="M60" s="10">
        <f>K60*L60</f>
        <v>280</v>
      </c>
      <c r="N60" s="353">
        <f>VLOOKUP(A60,Parks!$C$20:$AC$44,15,FALSE)</f>
        <v>0.95</v>
      </c>
      <c r="O60" s="10">
        <f>ROUND($J60*VLOOKUP(A60,Martins!$C$20:$O$40,10,0)/N60,0)</f>
        <v>11</v>
      </c>
      <c r="P60" s="353">
        <f>SUM(O60)/M60</f>
        <v>3.9285714285714285E-2</v>
      </c>
      <c r="Q60" s="355">
        <f>$J60*VLOOKUP($A60,'Yields-Labor-Cube'!$A$24:$O$46,3,FALSE)/(60)+(O60-J60*VLOOKUP(A60,'Yields-Labor-Cube'!$A$22:$O$46,14,FALSE))*$O$1/360</f>
        <v>0.60277777777777786</v>
      </c>
      <c r="R60" s="355">
        <f>Parks!$L$58*3.5</f>
        <v>21</v>
      </c>
      <c r="S60" s="353">
        <f>SUM(Q59:Q60)/R60</f>
        <v>0.11388888888888889</v>
      </c>
      <c r="T60" s="10">
        <f>$J60*VLOOKUP($A60,YLC,4,FALSE)</f>
        <v>15</v>
      </c>
      <c r="U60" s="10">
        <f>Parks!$O$48</f>
        <v>160</v>
      </c>
      <c r="V60" s="10">
        <v>1</v>
      </c>
      <c r="W60" s="402">
        <f>SUM(T59:T60)/(U60*V60)</f>
        <v>0.18124999999999999</v>
      </c>
      <c r="X60" s="405">
        <f>VLOOKUP($A60,'Yields-Labor-Cube'!$A$22:$O$46,15,FALSE)</f>
        <v>0.9</v>
      </c>
      <c r="Y60" s="383">
        <f>ROUND(X60*J60,0)</f>
        <v>9</v>
      </c>
      <c r="Z60" s="397">
        <f t="shared" ref="Z60:Z63" si="24">1/P60</f>
        <v>25.454545454545457</v>
      </c>
      <c r="AA60" s="397">
        <f>1/S60</f>
        <v>8.7804878048780495</v>
      </c>
      <c r="AB60" s="428">
        <f>1/W60</f>
        <v>5.5172413793103452</v>
      </c>
      <c r="AC60" s="405">
        <f>MIN(Z60:AB60)</f>
        <v>5.5172413793103452</v>
      </c>
      <c r="AH60" s="3"/>
      <c r="AI60" s="19"/>
      <c r="AJ60" s="19"/>
      <c r="AK60" s="19"/>
      <c r="AL60" s="19"/>
      <c r="AM60" s="19"/>
      <c r="AN60" s="19"/>
      <c r="AO60" s="19"/>
      <c r="AP60" s="19"/>
      <c r="AQ60" s="19"/>
      <c r="AR60" s="19"/>
      <c r="AS60" s="19"/>
      <c r="AT60" s="19"/>
      <c r="AU60" s="10"/>
      <c r="AW60" s="19"/>
      <c r="AX60" s="19"/>
      <c r="AY60" s="19"/>
      <c r="AZ60" s="19"/>
      <c r="BA60" s="19"/>
      <c r="BB60" s="19"/>
      <c r="BC60" s="19"/>
      <c r="BD60" s="19"/>
      <c r="BH60" s="19"/>
      <c r="BI60" s="19"/>
      <c r="BJ60" s="19"/>
      <c r="BK60" s="19"/>
      <c r="BL60" s="19"/>
      <c r="BN60" s="19"/>
      <c r="BO60" s="19"/>
      <c r="BP60" s="19"/>
      <c r="BQ60" s="19"/>
      <c r="BR60" s="19"/>
      <c r="BS60" s="19"/>
      <c r="BT60" s="10"/>
      <c r="BU60" s="10"/>
      <c r="BV60" s="10"/>
    </row>
    <row r="61" spans="1:75" x14ac:dyDescent="0.3">
      <c r="A61" s="19">
        <f>Parks!Y22</f>
        <v>666509</v>
      </c>
      <c r="B61" s="3" t="str">
        <f>IF(A61="", "", A61 &amp; "/" &amp; E61)</f>
        <v>666509/10</v>
      </c>
      <c r="C61" s="19" t="str">
        <f>VLOOKUP(A61,'Yields-Labor-Cube'!$A$24:$D$44,2,FALSE)</f>
        <v>TISS,PORCINE,JEJUNUM,6FT</v>
      </c>
      <c r="D61" s="19" t="s">
        <v>56</v>
      </c>
      <c r="E61" s="19">
        <v>10</v>
      </c>
      <c r="F61" s="374"/>
      <c r="G61" s="20" t="s">
        <v>3</v>
      </c>
      <c r="H61" s="19" t="s">
        <v>7</v>
      </c>
      <c r="I61">
        <f>VLOOKUP(A61,'Yields-Labor-Cube'!$A$24:$E$46,5,FALSE)</f>
        <v>1</v>
      </c>
      <c r="J61" s="423">
        <f>VLOOKUP(A61,Parks!$C$20:$O$44,9,FALSE)</f>
        <v>2</v>
      </c>
      <c r="K61" s="383">
        <v>400</v>
      </c>
      <c r="L61" s="353">
        <f>VLOOKUP(A61,Parks!$C$20:$AC$44,14,FALSE)</f>
        <v>0.7</v>
      </c>
      <c r="M61" s="10">
        <f>K61*L61</f>
        <v>280</v>
      </c>
      <c r="N61" s="353">
        <f>VLOOKUP(A61,Parks!$C$20:$AC$44,15,FALSE)</f>
        <v>0.95</v>
      </c>
      <c r="O61" s="10">
        <f>ROUND($J61*VLOOKUP(A61,Martins!$C$20:$O$40,10,0)/N61,0)</f>
        <v>1</v>
      </c>
      <c r="P61" s="353">
        <f>SUM(O61)/M61</f>
        <v>3.5714285714285713E-3</v>
      </c>
      <c r="Q61" s="355">
        <f>$J61*VLOOKUP($A61,'Yields-Labor-Cube'!$A$24:$O$46,3,FALSE)/(60)+(O61-J61*VLOOKUP(A61,'Yields-Labor-Cube'!$A$22:$O$46,14,FALSE))*$O$1/360</f>
        <v>0.13333333333333333</v>
      </c>
      <c r="R61" s="355">
        <f>Parks!$L$58*3.5</f>
        <v>21</v>
      </c>
      <c r="S61" s="353">
        <f>SUM(Q59:Q61)/R61</f>
        <v>0.12023809523809523</v>
      </c>
      <c r="T61" s="10">
        <f>$J61*VLOOKUP($A61,YLC,4,FALSE)</f>
        <v>1</v>
      </c>
      <c r="U61" s="10">
        <f>Parks!$O$48</f>
        <v>160</v>
      </c>
      <c r="V61" s="10">
        <v>1</v>
      </c>
      <c r="W61" s="397">
        <f>SUM(T59:T61)/(U61*V61)</f>
        <v>0.1875</v>
      </c>
      <c r="X61" s="353">
        <f>VLOOKUP($A61,'Yields-Labor-Cube'!$A$22:$O$46,15,FALSE)</f>
        <v>0.85</v>
      </c>
      <c r="Y61" s="10">
        <f>ROUND(X61*J61,0)</f>
        <v>2</v>
      </c>
      <c r="Z61" s="397">
        <f t="shared" si="24"/>
        <v>280</v>
      </c>
      <c r="AA61" s="397">
        <f>1/S61</f>
        <v>8.3168316831683171</v>
      </c>
      <c r="AB61" s="428">
        <f>1/W61</f>
        <v>5.333333333333333</v>
      </c>
      <c r="AC61" s="405">
        <f>MIN(Z61:AB61)</f>
        <v>5.333333333333333</v>
      </c>
      <c r="AH61" s="3"/>
      <c r="AI61" s="19"/>
      <c r="AJ61" s="19"/>
      <c r="AK61" s="19"/>
      <c r="AL61" s="19"/>
      <c r="AM61" s="19"/>
      <c r="AN61" s="19"/>
      <c r="AO61" s="19"/>
      <c r="AP61" s="19"/>
      <c r="AQ61" s="19"/>
      <c r="AR61" s="19"/>
      <c r="AS61" s="19"/>
      <c r="AT61" s="19"/>
      <c r="AU61" s="10"/>
      <c r="AW61" s="19"/>
      <c r="AX61" s="19"/>
      <c r="AY61" s="19"/>
      <c r="AZ61" s="19"/>
      <c r="BA61" s="19"/>
      <c r="BB61" s="19"/>
      <c r="BC61" s="19"/>
      <c r="BD61" s="19"/>
      <c r="BH61" s="19"/>
      <c r="BI61" s="19"/>
      <c r="BJ61" s="19"/>
      <c r="BK61" s="19"/>
      <c r="BL61" s="19"/>
      <c r="BN61" s="19"/>
      <c r="BO61" s="19"/>
      <c r="BP61" s="19"/>
      <c r="BQ61" s="19"/>
      <c r="BR61" s="19"/>
      <c r="BS61" s="19"/>
      <c r="BT61" s="10"/>
      <c r="BU61" s="10"/>
      <c r="BV61" s="10"/>
    </row>
    <row r="62" spans="1:75" ht="15" thickBot="1" x14ac:dyDescent="0.35">
      <c r="A62" s="19">
        <f>Parks!Y23</f>
        <v>666521</v>
      </c>
      <c r="B62" s="3" t="str">
        <f>IF(A62="", "", A62 &amp; "/" &amp; E62)</f>
        <v>666521/10</v>
      </c>
      <c r="C62" s="19" t="str">
        <f>VLOOKUP(A62,'Yields-Labor-Cube'!$A$24:$D$44,2,FALSE)</f>
        <v>TISS,PORCINE,THORACIC BLOCK</v>
      </c>
      <c r="D62" s="19" t="s">
        <v>56</v>
      </c>
      <c r="E62" s="19">
        <v>10</v>
      </c>
      <c r="F62" s="374"/>
      <c r="G62" s="20" t="s">
        <v>3</v>
      </c>
      <c r="H62" s="19" t="s">
        <v>7</v>
      </c>
      <c r="I62">
        <f>VLOOKUP(A62,'Yields-Labor-Cube'!$A$24:$E$46,5,FALSE)</f>
        <v>3</v>
      </c>
      <c r="J62" s="423">
        <f>VLOOKUP(A62,Parks!$C$20:$O$44,9,FALSE)</f>
        <v>2</v>
      </c>
      <c r="K62" s="383">
        <v>400</v>
      </c>
      <c r="L62" s="353">
        <f>VLOOKUP(A62,Parks!$C$20:$AC$44,14,FALSE)</f>
        <v>0.7</v>
      </c>
      <c r="M62" s="10">
        <f>K62*L62</f>
        <v>280</v>
      </c>
      <c r="N62" s="353">
        <f>VLOOKUP(A62,Parks!$C$20:$AC$44,15,FALSE)</f>
        <v>0.95</v>
      </c>
      <c r="O62" s="10">
        <f>ROUND($J62*VLOOKUP(A62,Martins!$C$20:$O$40,10,0)/N62,0)</f>
        <v>2</v>
      </c>
      <c r="P62" s="353">
        <f>SUM(O62,O60)/M62</f>
        <v>4.642857142857143E-2</v>
      </c>
      <c r="Q62" s="355">
        <f>$J62*VLOOKUP($A62,'Yields-Labor-Cube'!$A$24:$O$46,3,FALSE)/(60)+(O62-J62*VLOOKUP(A62,'Yields-Labor-Cube'!$A$22:$O$46,14,FALSE))*$O$1/360</f>
        <v>0.15</v>
      </c>
      <c r="R62" s="355">
        <f>Parks!$L$58*3.5</f>
        <v>21</v>
      </c>
      <c r="S62" s="366">
        <f>SUM(Q59:Q62)/R62</f>
        <v>0.12738095238095237</v>
      </c>
      <c r="T62" s="10">
        <f>$J62*VLOOKUP($A62,YLC,4,FALSE)</f>
        <v>3.6</v>
      </c>
      <c r="U62" s="10">
        <f>Parks!$O$48</f>
        <v>160</v>
      </c>
      <c r="V62" s="10">
        <v>1</v>
      </c>
      <c r="W62" s="407">
        <f>SUM(T59:T62)/(U62*V62)</f>
        <v>0.21000000000000002</v>
      </c>
      <c r="X62" s="353">
        <f>VLOOKUP($A62,'Yields-Labor-Cube'!$A$22:$O$46,15,FALSE)</f>
        <v>0.9</v>
      </c>
      <c r="Y62" s="10">
        <f>ROUND(X62*J62,0)</f>
        <v>2</v>
      </c>
      <c r="Z62" s="397">
        <f t="shared" si="24"/>
        <v>21.538461538461537</v>
      </c>
      <c r="AA62" s="397">
        <f>1/S62</f>
        <v>7.850467289719627</v>
      </c>
      <c r="AB62" s="428">
        <f>1/W62</f>
        <v>4.7619047619047619</v>
      </c>
      <c r="AC62" s="405">
        <f>MIN(Z62:AB62)</f>
        <v>4.7619047619047619</v>
      </c>
      <c r="AH62" s="3"/>
      <c r="AI62" s="19"/>
      <c r="AJ62" s="19"/>
      <c r="AK62" s="19"/>
      <c r="AL62" s="19"/>
      <c r="AM62" s="19"/>
      <c r="AN62" s="19"/>
      <c r="AO62" s="19"/>
      <c r="AP62" s="19"/>
      <c r="AQ62" s="19"/>
      <c r="AR62" s="19"/>
      <c r="AS62" s="19"/>
      <c r="AT62" s="19"/>
      <c r="AU62" s="10"/>
      <c r="AW62" s="19"/>
      <c r="AX62" s="19"/>
      <c r="AY62" s="19"/>
      <c r="AZ62" s="19"/>
      <c r="BA62" s="19"/>
      <c r="BB62" s="19"/>
      <c r="BC62" s="19"/>
      <c r="BD62" s="19"/>
      <c r="BH62" s="19"/>
      <c r="BI62" s="19"/>
      <c r="BJ62" s="19"/>
      <c r="BK62" s="19"/>
      <c r="BL62" s="19"/>
      <c r="BN62" s="19"/>
      <c r="BO62" s="19"/>
      <c r="BP62" s="19"/>
      <c r="BQ62" s="19"/>
      <c r="BR62" s="19"/>
      <c r="BS62" s="19"/>
      <c r="BT62" s="10"/>
      <c r="BU62" s="10"/>
      <c r="BV62" s="10"/>
    </row>
    <row r="63" spans="1:75" ht="15" thickBot="1" x14ac:dyDescent="0.35">
      <c r="A63" s="19"/>
      <c r="B63" s="3"/>
      <c r="C63" s="19"/>
      <c r="D63" s="19"/>
      <c r="E63" s="19"/>
      <c r="F63" s="374"/>
      <c r="G63" s="20"/>
      <c r="H63" s="375"/>
      <c r="J63" s="423"/>
      <c r="K63" s="383"/>
      <c r="L63" s="10"/>
      <c r="M63" s="10"/>
      <c r="N63" s="10"/>
      <c r="O63" s="10" t="s">
        <v>187</v>
      </c>
      <c r="P63" s="417">
        <f>MAX(P59:P62)</f>
        <v>0.5</v>
      </c>
      <c r="Q63" s="355"/>
      <c r="R63" s="355"/>
      <c r="S63" s="10"/>
      <c r="T63" s="10"/>
      <c r="U63" s="10"/>
      <c r="V63" s="10"/>
      <c r="W63" s="353"/>
      <c r="X63" s="353"/>
      <c r="Y63" s="374"/>
      <c r="Z63" s="500">
        <f t="shared" si="24"/>
        <v>2</v>
      </c>
      <c r="AA63" s="501">
        <f>AA62</f>
        <v>7.850467289719627</v>
      </c>
      <c r="AB63" s="502">
        <f>AB62</f>
        <v>4.7619047619047619</v>
      </c>
      <c r="AC63" s="502">
        <f>MIN(Z63:AB63)</f>
        <v>2</v>
      </c>
      <c r="AH63" s="3"/>
      <c r="AI63" s="19"/>
      <c r="AJ63" s="19"/>
      <c r="AK63" s="19"/>
      <c r="AL63" s="19"/>
      <c r="AM63" s="19"/>
      <c r="AN63" s="19"/>
      <c r="AO63" s="19"/>
      <c r="AP63" s="19"/>
      <c r="AQ63" s="19"/>
      <c r="AR63" s="19"/>
      <c r="AS63" s="19"/>
      <c r="AT63" s="19"/>
      <c r="AU63" s="10"/>
      <c r="AW63" s="19"/>
      <c r="AX63" s="19"/>
      <c r="AY63" s="19"/>
      <c r="AZ63" s="19"/>
      <c r="BA63" s="19"/>
      <c r="BB63" s="19"/>
      <c r="BC63" s="19"/>
      <c r="BD63" s="19"/>
      <c r="BH63" s="19"/>
      <c r="BI63" s="19"/>
      <c r="BJ63" s="19"/>
      <c r="BK63" s="19"/>
      <c r="BL63" s="19"/>
      <c r="BN63" s="19"/>
      <c r="BO63" s="19"/>
      <c r="BP63" s="19"/>
      <c r="BQ63" s="19"/>
      <c r="BR63" s="19"/>
      <c r="BS63" s="19"/>
      <c r="BT63" s="10"/>
      <c r="BU63" s="10"/>
      <c r="BV63" s="10"/>
    </row>
    <row r="64" spans="1:75" x14ac:dyDescent="0.3">
      <c r="A64" s="19"/>
      <c r="B64" s="3"/>
      <c r="C64" s="19"/>
      <c r="D64" s="19"/>
      <c r="E64" s="19"/>
      <c r="F64" s="374"/>
      <c r="G64" s="20"/>
      <c r="H64" s="375"/>
      <c r="J64" s="423"/>
      <c r="K64" s="383"/>
      <c r="L64" s="10"/>
      <c r="M64" s="10"/>
      <c r="N64" s="10"/>
      <c r="O64" s="10"/>
      <c r="P64" s="10"/>
      <c r="Q64" s="355"/>
      <c r="R64" s="355"/>
      <c r="S64" s="10"/>
      <c r="T64" s="10"/>
      <c r="U64" s="10"/>
      <c r="V64" s="10"/>
      <c r="W64" s="353"/>
      <c r="X64" s="353"/>
      <c r="Y64" s="10"/>
      <c r="Z64" s="369"/>
      <c r="AA64" s="369"/>
      <c r="AB64" s="200"/>
      <c r="AC64" s="383"/>
      <c r="AH64" s="3"/>
      <c r="AI64" s="19"/>
      <c r="AJ64" s="19"/>
      <c r="AK64" s="19"/>
      <c r="AL64" s="19"/>
      <c r="AM64" s="19"/>
      <c r="AN64" s="19"/>
      <c r="AO64" s="19"/>
      <c r="AP64" s="19"/>
      <c r="AQ64" s="19"/>
      <c r="AR64" s="19"/>
      <c r="AS64" s="19"/>
      <c r="AT64" s="19"/>
      <c r="AU64" s="10"/>
      <c r="AW64" s="19"/>
      <c r="AX64" s="19"/>
      <c r="AY64" s="19"/>
      <c r="AZ64" s="19"/>
      <c r="BA64" s="19"/>
      <c r="BB64" s="19"/>
      <c r="BC64" s="19"/>
      <c r="BD64" s="19"/>
      <c r="BH64" s="19"/>
      <c r="BI64" s="19"/>
      <c r="BJ64" s="19"/>
      <c r="BK64" s="19"/>
      <c r="BL64" s="19"/>
      <c r="BN64" s="19"/>
      <c r="BO64" s="19"/>
      <c r="BP64" s="19"/>
      <c r="BQ64" s="19"/>
      <c r="BR64" s="19"/>
      <c r="BS64" s="19"/>
      <c r="BT64" s="10"/>
      <c r="BU64" s="10"/>
      <c r="BV64" s="10"/>
    </row>
    <row r="65" spans="1:74" x14ac:dyDescent="0.3">
      <c r="A65" s="19"/>
      <c r="B65" s="3"/>
      <c r="C65" s="19"/>
      <c r="D65" s="19"/>
      <c r="E65" s="19"/>
      <c r="F65" s="374"/>
      <c r="G65" s="20"/>
      <c r="H65" s="375"/>
      <c r="J65" s="423"/>
      <c r="K65" s="383"/>
      <c r="L65" s="10"/>
      <c r="M65" s="10"/>
      <c r="N65" s="10"/>
      <c r="O65" s="10"/>
      <c r="P65" s="10"/>
      <c r="Q65" s="355"/>
      <c r="R65" s="355"/>
      <c r="S65" s="10"/>
      <c r="T65" s="10"/>
      <c r="U65" s="10"/>
      <c r="V65" s="10"/>
      <c r="W65" s="353"/>
      <c r="X65" s="353"/>
      <c r="Y65" s="10"/>
      <c r="Z65" s="369"/>
      <c r="AA65" s="369"/>
      <c r="AB65" s="200"/>
      <c r="AC65" s="383"/>
      <c r="AH65" s="3"/>
      <c r="AI65" s="19"/>
      <c r="AJ65" s="19"/>
      <c r="AK65" s="19"/>
      <c r="AL65" s="19"/>
      <c r="AM65" s="19"/>
      <c r="AN65" s="19"/>
      <c r="AO65" s="19"/>
      <c r="AP65" s="19"/>
      <c r="AQ65" s="19"/>
      <c r="AR65" s="19"/>
      <c r="AS65" s="19"/>
      <c r="AT65" s="19"/>
      <c r="AU65" s="10"/>
      <c r="AW65" s="19"/>
      <c r="AX65" s="19"/>
      <c r="AY65" s="19"/>
      <c r="AZ65" s="19"/>
      <c r="BA65" s="19"/>
      <c r="BB65" s="19"/>
      <c r="BC65" s="19"/>
      <c r="BD65" s="19"/>
      <c r="BH65" s="19"/>
      <c r="BI65" s="19"/>
      <c r="BJ65" s="19"/>
      <c r="BK65" s="19"/>
      <c r="BL65" s="19"/>
      <c r="BN65" s="19"/>
      <c r="BO65" s="19"/>
      <c r="BP65" s="19"/>
      <c r="BQ65" s="19"/>
      <c r="BR65" s="19"/>
      <c r="BS65" s="19"/>
      <c r="BT65" s="10"/>
      <c r="BU65" s="10"/>
      <c r="BV65" s="10"/>
    </row>
    <row r="66" spans="1:74" x14ac:dyDescent="0.3">
      <c r="A66" s="19"/>
      <c r="B66" s="3"/>
      <c r="C66" s="19"/>
      <c r="D66" s="19"/>
      <c r="E66" s="19"/>
      <c r="F66" s="374"/>
      <c r="G66" s="20"/>
      <c r="H66" s="375"/>
      <c r="J66" s="423"/>
      <c r="K66" s="383"/>
      <c r="L66" s="10"/>
      <c r="M66" s="10"/>
      <c r="N66" s="10"/>
      <c r="O66" s="10"/>
      <c r="P66" s="10"/>
      <c r="Q66" s="355"/>
      <c r="R66" s="355"/>
      <c r="S66" s="10"/>
      <c r="T66" s="10"/>
      <c r="U66" s="10"/>
      <c r="V66" s="10"/>
      <c r="W66" s="353"/>
      <c r="X66" s="353"/>
      <c r="Y66" s="10"/>
      <c r="Z66" s="369"/>
      <c r="AA66" s="369"/>
      <c r="AB66" s="200"/>
      <c r="AC66" s="383"/>
      <c r="AH66" s="3"/>
      <c r="AI66" s="19"/>
      <c r="AJ66" s="19"/>
      <c r="AK66" s="19"/>
      <c r="AL66" s="19"/>
      <c r="AM66" s="19"/>
      <c r="AN66" s="19"/>
      <c r="AO66" s="19"/>
      <c r="AP66" s="19"/>
      <c r="AQ66" s="19"/>
      <c r="AR66" s="19"/>
      <c r="AS66" s="19"/>
      <c r="AT66" s="19"/>
      <c r="AU66" s="10"/>
      <c r="AW66" s="19"/>
      <c r="AX66" s="19"/>
      <c r="AY66" s="19"/>
      <c r="AZ66" s="19"/>
      <c r="BA66" s="19"/>
      <c r="BB66" s="19"/>
      <c r="BC66" s="19"/>
      <c r="BD66" s="19"/>
      <c r="BH66" s="19"/>
      <c r="BI66" s="19"/>
      <c r="BJ66" s="19"/>
      <c r="BK66" s="19"/>
      <c r="BL66" s="19"/>
      <c r="BN66" s="19"/>
      <c r="BO66" s="19"/>
      <c r="BP66" s="19"/>
      <c r="BQ66" s="19"/>
      <c r="BR66" s="19"/>
      <c r="BS66" s="19"/>
      <c r="BT66" s="10"/>
      <c r="BU66" s="10"/>
      <c r="BV66" s="10"/>
    </row>
    <row r="67" spans="1:74" x14ac:dyDescent="0.3">
      <c r="A67" s="19"/>
      <c r="B67" s="3"/>
      <c r="C67" s="19"/>
      <c r="D67" s="19"/>
      <c r="E67" s="19"/>
      <c r="F67" s="374"/>
      <c r="G67" s="20"/>
      <c r="H67" s="375"/>
      <c r="J67" s="423"/>
      <c r="K67" s="383"/>
      <c r="L67" s="10"/>
      <c r="M67" s="10"/>
      <c r="N67" s="10"/>
      <c r="O67" s="10"/>
      <c r="P67" s="10"/>
      <c r="Q67" s="355"/>
      <c r="R67" s="355"/>
      <c r="S67" s="10"/>
      <c r="T67" s="10"/>
      <c r="U67" s="10"/>
      <c r="V67" s="10"/>
      <c r="W67" s="353"/>
      <c r="X67" s="353"/>
      <c r="Y67" s="10"/>
      <c r="Z67" s="369"/>
      <c r="AA67" s="369"/>
      <c r="AB67" s="200"/>
      <c r="AC67" s="383"/>
      <c r="AH67" s="3"/>
      <c r="AI67" s="19"/>
      <c r="AJ67" s="19"/>
      <c r="AK67" s="19"/>
      <c r="AL67" s="19"/>
      <c r="AM67" s="19"/>
      <c r="AN67" s="19"/>
      <c r="AO67" s="19"/>
      <c r="AP67" s="19"/>
      <c r="AQ67" s="19"/>
      <c r="AR67" s="19"/>
      <c r="AS67" s="19"/>
      <c r="AT67" s="19"/>
      <c r="AU67" s="10"/>
      <c r="AW67" s="19"/>
      <c r="AX67" s="19"/>
      <c r="AY67" s="19"/>
      <c r="AZ67" s="19"/>
      <c r="BA67" s="19"/>
      <c r="BB67" s="19"/>
      <c r="BC67" s="19"/>
      <c r="BD67" s="19"/>
      <c r="BH67" s="19"/>
      <c r="BI67" s="19"/>
      <c r="BJ67" s="19"/>
      <c r="BK67" s="19"/>
      <c r="BL67" s="19"/>
      <c r="BN67" s="19"/>
      <c r="BO67" s="19"/>
      <c r="BP67" s="19"/>
      <c r="BQ67" s="19"/>
      <c r="BR67" s="19"/>
      <c r="BS67" s="19"/>
      <c r="BT67" s="10"/>
      <c r="BU67" s="10"/>
      <c r="BV67" s="10"/>
    </row>
    <row r="68" spans="1:74" x14ac:dyDescent="0.3">
      <c r="A68" s="19"/>
      <c r="B68" s="3"/>
      <c r="C68" s="19"/>
      <c r="D68" s="19"/>
      <c r="E68" s="19"/>
      <c r="F68" s="374"/>
      <c r="G68" s="20"/>
      <c r="H68" s="375"/>
      <c r="J68" s="423"/>
      <c r="K68" s="383"/>
      <c r="L68" s="10"/>
      <c r="M68" s="10"/>
      <c r="N68" s="10"/>
      <c r="O68" s="10"/>
      <c r="P68" s="10"/>
      <c r="Q68" s="355"/>
      <c r="R68" s="355"/>
      <c r="S68" s="10"/>
      <c r="T68" s="10"/>
      <c r="U68" s="10"/>
      <c r="V68" s="10"/>
      <c r="W68" s="353"/>
      <c r="X68" s="353"/>
      <c r="Y68" s="10"/>
      <c r="Z68" s="369"/>
      <c r="AA68" s="369"/>
      <c r="AB68" s="200"/>
      <c r="AC68" s="383"/>
      <c r="AH68" s="3"/>
      <c r="AI68" s="19"/>
      <c r="AJ68" s="19"/>
      <c r="AK68" s="19"/>
      <c r="AL68" s="19"/>
      <c r="AM68" s="19"/>
      <c r="AN68" s="19"/>
      <c r="AO68" s="19"/>
      <c r="AP68" s="19"/>
      <c r="AQ68" s="19"/>
      <c r="AR68" s="19"/>
      <c r="AS68" s="19"/>
      <c r="AT68" s="19"/>
      <c r="AU68" s="10"/>
      <c r="AW68" s="19"/>
      <c r="AX68" s="19"/>
      <c r="AY68" s="19"/>
      <c r="AZ68" s="19"/>
      <c r="BA68" s="19"/>
      <c r="BB68" s="19"/>
      <c r="BC68" s="19"/>
      <c r="BD68" s="19"/>
      <c r="BH68" s="19"/>
      <c r="BI68" s="19"/>
      <c r="BJ68" s="19"/>
      <c r="BK68" s="19"/>
      <c r="BL68" s="19"/>
      <c r="BN68" s="19"/>
      <c r="BO68" s="19"/>
      <c r="BP68" s="19"/>
      <c r="BQ68" s="19"/>
      <c r="BR68" s="19"/>
      <c r="BS68" s="19"/>
      <c r="BT68" s="10"/>
      <c r="BU68" s="10"/>
      <c r="BV68" s="10"/>
    </row>
    <row r="69" spans="1:74" x14ac:dyDescent="0.3">
      <c r="A69" s="19"/>
      <c r="B69" s="3"/>
      <c r="C69" s="19"/>
      <c r="D69" s="19"/>
      <c r="E69" s="19"/>
      <c r="F69" s="374"/>
      <c r="G69" s="20"/>
      <c r="H69" s="375"/>
      <c r="J69" s="423"/>
      <c r="K69" s="383"/>
      <c r="L69" s="10"/>
      <c r="M69" s="10"/>
      <c r="N69" s="10"/>
      <c r="O69" s="10"/>
      <c r="P69" s="10"/>
      <c r="Q69" s="355"/>
      <c r="R69" s="355"/>
      <c r="S69" s="10"/>
      <c r="T69" s="10"/>
      <c r="U69" s="10"/>
      <c r="V69" s="10"/>
      <c r="W69" s="353"/>
      <c r="X69" s="353"/>
      <c r="Y69" s="10"/>
      <c r="Z69" s="369"/>
      <c r="AA69" s="369"/>
      <c r="AB69" s="200"/>
      <c r="AC69" s="383"/>
      <c r="AH69" s="3"/>
      <c r="AI69" s="19"/>
      <c r="AJ69" s="19"/>
      <c r="AK69" s="19"/>
      <c r="AL69" s="19"/>
      <c r="AM69" s="19"/>
      <c r="AN69" s="19"/>
      <c r="AO69" s="19"/>
      <c r="AP69" s="19"/>
      <c r="AQ69" s="19"/>
      <c r="AR69" s="19"/>
      <c r="AS69" s="19"/>
      <c r="AT69" s="19"/>
      <c r="AU69" s="10"/>
      <c r="AW69" s="19"/>
      <c r="AX69" s="19"/>
      <c r="AY69" s="19"/>
      <c r="AZ69" s="19"/>
      <c r="BA69" s="19"/>
      <c r="BB69" s="19"/>
      <c r="BC69" s="19"/>
      <c r="BD69" s="19"/>
      <c r="BH69" s="19"/>
      <c r="BI69" s="19"/>
      <c r="BJ69" s="19"/>
      <c r="BK69" s="19"/>
      <c r="BL69" s="19"/>
      <c r="BN69" s="19"/>
      <c r="BO69" s="19"/>
      <c r="BP69" s="19"/>
      <c r="BQ69" s="19"/>
      <c r="BR69" s="19"/>
      <c r="BS69" s="19"/>
      <c r="BT69" s="10"/>
      <c r="BU69" s="10"/>
      <c r="BV69" s="10"/>
    </row>
    <row r="70" spans="1:74" x14ac:dyDescent="0.3">
      <c r="A70" s="19"/>
      <c r="B70" s="3"/>
      <c r="C70" s="19"/>
      <c r="D70" s="19"/>
      <c r="E70" s="19"/>
      <c r="F70" s="374"/>
      <c r="G70" s="20"/>
      <c r="H70" s="375"/>
      <c r="J70" s="423"/>
      <c r="K70" s="383"/>
      <c r="L70" s="10"/>
      <c r="M70" s="10"/>
      <c r="N70" s="10"/>
      <c r="O70" s="10"/>
      <c r="P70" s="10"/>
      <c r="Q70" s="355"/>
      <c r="R70" s="355"/>
      <c r="S70" s="10"/>
      <c r="T70" s="10"/>
      <c r="U70" s="10"/>
      <c r="V70" s="10"/>
      <c r="W70" s="353"/>
      <c r="X70" s="353"/>
      <c r="Y70" s="10"/>
      <c r="Z70" s="369"/>
      <c r="AA70" s="369"/>
      <c r="AB70" s="200"/>
      <c r="AC70" s="383"/>
      <c r="AH70" s="3"/>
      <c r="AI70" s="19"/>
      <c r="AJ70" s="19"/>
      <c r="AK70" s="19"/>
      <c r="AL70" s="19"/>
      <c r="AM70" s="19"/>
      <c r="AN70" s="19"/>
      <c r="AO70" s="19"/>
      <c r="AP70" s="19"/>
      <c r="AQ70" s="19"/>
      <c r="AR70" s="19"/>
      <c r="AS70" s="19"/>
      <c r="AT70" s="19"/>
      <c r="AU70" s="10"/>
      <c r="AW70" s="19"/>
      <c r="AX70" s="19"/>
      <c r="AY70" s="19"/>
      <c r="AZ70" s="19"/>
      <c r="BA70" s="19"/>
      <c r="BB70" s="19"/>
      <c r="BC70" s="19"/>
      <c r="BD70" s="19"/>
      <c r="BH70" s="19"/>
      <c r="BI70" s="19"/>
      <c r="BJ70" s="19"/>
      <c r="BK70" s="19"/>
      <c r="BL70" s="19"/>
      <c r="BN70" s="19"/>
      <c r="BO70" s="19"/>
      <c r="BP70" s="19"/>
      <c r="BQ70" s="19"/>
      <c r="BR70" s="19"/>
      <c r="BS70" s="19"/>
      <c r="BT70" s="10"/>
      <c r="BU70" s="10"/>
      <c r="BV70" s="10"/>
    </row>
    <row r="71" spans="1:74" x14ac:dyDescent="0.3">
      <c r="A71" s="19" t="s">
        <v>609</v>
      </c>
      <c r="B71" s="3"/>
      <c r="C71" s="19"/>
      <c r="D71" s="19"/>
      <c r="E71" s="19"/>
      <c r="F71" s="374"/>
      <c r="G71" s="20"/>
      <c r="H71" s="375"/>
      <c r="J71" s="423"/>
      <c r="K71" s="383"/>
      <c r="L71" s="10"/>
      <c r="M71" s="10"/>
      <c r="N71" s="10"/>
      <c r="O71" s="10"/>
      <c r="P71" s="10"/>
      <c r="Q71" s="355"/>
      <c r="R71" s="355"/>
      <c r="S71" s="10"/>
      <c r="T71" s="10"/>
      <c r="U71" s="10"/>
      <c r="V71" s="10"/>
      <c r="W71" s="353"/>
      <c r="X71" s="353"/>
      <c r="Y71" s="10"/>
      <c r="Z71" s="369"/>
      <c r="AA71" s="369"/>
      <c r="AB71" s="200"/>
      <c r="AC71" s="383"/>
      <c r="AH71" s="3"/>
      <c r="AI71" s="19"/>
      <c r="AJ71" s="19"/>
      <c r="AK71" s="19"/>
      <c r="AL71" s="19"/>
      <c r="AM71" s="19"/>
      <c r="AN71" s="19"/>
      <c r="AO71" s="19"/>
      <c r="AP71" s="19"/>
      <c r="AQ71" s="19"/>
      <c r="AR71" s="19"/>
      <c r="AS71" s="19"/>
      <c r="AT71" s="19"/>
      <c r="AU71" s="10"/>
      <c r="AW71" s="19"/>
      <c r="AX71" s="19"/>
      <c r="AY71" s="19"/>
      <c r="AZ71" s="19"/>
      <c r="BA71" s="19"/>
      <c r="BB71" s="19"/>
      <c r="BC71" s="19"/>
      <c r="BD71" s="19"/>
      <c r="BH71" s="19"/>
      <c r="BI71" s="19"/>
      <c r="BJ71" s="19"/>
      <c r="BK71" s="19"/>
      <c r="BL71" s="19"/>
      <c r="BN71" s="19"/>
      <c r="BO71" s="19"/>
      <c r="BP71" s="19"/>
      <c r="BQ71" s="19"/>
      <c r="BR71" s="19"/>
      <c r="BS71" s="19"/>
      <c r="BT71" s="10"/>
      <c r="BU71" s="10"/>
      <c r="BV71" s="10"/>
    </row>
    <row r="72" spans="1:74" x14ac:dyDescent="0.3">
      <c r="A72" s="19"/>
      <c r="B72" s="3"/>
      <c r="C72" s="19"/>
      <c r="D72" s="19"/>
      <c r="E72" s="19"/>
      <c r="F72" s="374"/>
      <c r="G72" s="20"/>
      <c r="H72" s="375"/>
      <c r="J72" s="423"/>
      <c r="K72" s="383"/>
      <c r="L72" s="10"/>
      <c r="M72" s="10"/>
      <c r="N72" s="10"/>
      <c r="O72" s="10"/>
      <c r="P72" s="10"/>
      <c r="Q72" s="355"/>
      <c r="R72" s="355"/>
      <c r="S72" s="10"/>
      <c r="T72" s="10"/>
      <c r="U72" s="10"/>
      <c r="V72" s="10"/>
      <c r="W72" s="353"/>
      <c r="X72" s="353"/>
      <c r="Y72" s="10"/>
      <c r="Z72" s="369"/>
      <c r="AA72" s="369"/>
      <c r="AB72" s="200"/>
      <c r="AC72" s="383"/>
      <c r="AH72" s="3"/>
      <c r="AI72" s="19"/>
      <c r="AJ72" s="19"/>
      <c r="AK72" s="19"/>
      <c r="AL72" s="19"/>
      <c r="AM72" s="19"/>
      <c r="AN72" s="19"/>
      <c r="AO72" s="19"/>
      <c r="AP72" s="19"/>
      <c r="AQ72" s="19"/>
      <c r="AR72" s="19"/>
      <c r="AS72" s="19"/>
      <c r="AT72" s="19"/>
      <c r="AU72" s="10"/>
      <c r="AW72" s="19"/>
      <c r="AX72" s="19"/>
      <c r="AY72" s="19"/>
      <c r="AZ72" s="19"/>
      <c r="BA72" s="19"/>
      <c r="BB72" s="19"/>
      <c r="BC72" s="19"/>
      <c r="BD72" s="19"/>
      <c r="BH72" s="19"/>
      <c r="BI72" s="19"/>
      <c r="BJ72" s="19"/>
      <c r="BK72" s="19"/>
      <c r="BL72" s="19"/>
      <c r="BN72" s="19"/>
      <c r="BO72" s="19"/>
      <c r="BP72" s="19"/>
      <c r="BQ72" s="19"/>
      <c r="BR72" s="19"/>
      <c r="BS72" s="19"/>
      <c r="BT72" s="10"/>
      <c r="BU72" s="10"/>
      <c r="BV72" s="10"/>
    </row>
    <row r="73" spans="1:74" x14ac:dyDescent="0.3">
      <c r="A73" s="19"/>
      <c r="B73" s="3"/>
      <c r="C73" s="19"/>
      <c r="D73" s="19"/>
      <c r="E73" s="19"/>
      <c r="F73" s="374"/>
      <c r="G73" s="20"/>
      <c r="H73" s="375"/>
      <c r="J73" s="423"/>
      <c r="K73" s="383"/>
      <c r="L73" s="10"/>
      <c r="M73" s="10"/>
      <c r="N73" s="10"/>
      <c r="O73" s="10"/>
      <c r="P73" s="10"/>
      <c r="Q73" s="355"/>
      <c r="R73" s="355"/>
      <c r="S73" s="10"/>
      <c r="T73" s="10"/>
      <c r="U73" s="10"/>
      <c r="V73" s="10"/>
      <c r="W73" s="353"/>
      <c r="X73" s="353"/>
      <c r="Y73" s="10"/>
      <c r="Z73" s="369"/>
      <c r="AA73" s="369"/>
      <c r="AB73" s="200"/>
      <c r="AC73" s="383"/>
      <c r="AH73" s="3"/>
      <c r="AI73" s="19"/>
      <c r="AJ73" s="19"/>
      <c r="AK73" s="19"/>
      <c r="AL73" s="19"/>
      <c r="AM73" s="19"/>
      <c r="AN73" s="19"/>
      <c r="AO73" s="19"/>
      <c r="AP73" s="19"/>
      <c r="AQ73" s="19"/>
      <c r="AR73" s="19"/>
      <c r="AS73" s="19"/>
      <c r="AT73" s="19"/>
      <c r="AU73" s="10"/>
      <c r="AW73" s="19"/>
      <c r="AX73" s="19"/>
      <c r="AY73" s="19"/>
      <c r="AZ73" s="19"/>
      <c r="BA73" s="19"/>
      <c r="BB73" s="19"/>
      <c r="BC73" s="19"/>
      <c r="BD73" s="19"/>
      <c r="BH73" s="19"/>
      <c r="BI73" s="19"/>
      <c r="BJ73" s="19"/>
      <c r="BK73" s="19"/>
      <c r="BL73" s="19"/>
      <c r="BN73" s="19"/>
      <c r="BO73" s="19"/>
      <c r="BP73" s="19"/>
      <c r="BQ73" s="19"/>
      <c r="BR73" s="19"/>
      <c r="BS73" s="19"/>
      <c r="BT73" s="10"/>
      <c r="BU73" s="10"/>
      <c r="BV73" s="10"/>
    </row>
    <row r="74" spans="1:74" x14ac:dyDescent="0.3">
      <c r="A74" s="19">
        <v>666504</v>
      </c>
      <c r="B74" s="3"/>
      <c r="C74" s="19" t="s">
        <v>342</v>
      </c>
      <c r="D74" s="19"/>
      <c r="E74" s="19"/>
      <c r="F74" s="374"/>
      <c r="G74" s="20"/>
      <c r="H74" s="375"/>
      <c r="J74" s="453">
        <f>ROUND(VLOOKUP(A74,'Old2'!$A$13:$C$37,3,FALSE),0)</f>
        <v>58</v>
      </c>
      <c r="K74" s="383"/>
      <c r="L74" s="10"/>
      <c r="M74" s="10"/>
      <c r="N74" s="10"/>
      <c r="O74" s="10"/>
      <c r="P74" s="10"/>
      <c r="Q74" s="355"/>
      <c r="R74" s="355"/>
      <c r="S74" s="10"/>
      <c r="T74" s="10"/>
      <c r="U74" s="10"/>
      <c r="V74" s="10"/>
      <c r="W74" s="353"/>
      <c r="X74" s="353"/>
      <c r="Y74" s="10"/>
      <c r="Z74" s="369"/>
      <c r="AA74" s="369"/>
      <c r="AB74" s="200"/>
      <c r="AC74" s="383"/>
      <c r="AH74" s="3"/>
      <c r="AI74" s="19"/>
      <c r="AJ74" s="19"/>
      <c r="AK74" s="19"/>
      <c r="AL74" s="19"/>
      <c r="AM74" s="19"/>
      <c r="AN74" s="19"/>
      <c r="AO74" s="19"/>
      <c r="AP74" s="19"/>
      <c r="AQ74" s="19"/>
      <c r="AR74" s="19"/>
      <c r="AS74" s="19"/>
      <c r="AT74" s="19"/>
      <c r="AU74" s="10"/>
      <c r="AW74" s="19"/>
      <c r="AX74" s="19"/>
      <c r="AY74" s="19"/>
      <c r="AZ74" s="19"/>
      <c r="BA74" s="19"/>
      <c r="BB74" s="19"/>
      <c r="BC74" s="19"/>
      <c r="BD74" s="19"/>
      <c r="BH74" s="19"/>
      <c r="BI74" s="19"/>
      <c r="BJ74" s="19"/>
      <c r="BK74" s="19"/>
      <c r="BL74" s="19"/>
      <c r="BN74" s="19"/>
      <c r="BO74" s="19"/>
      <c r="BP74" s="19"/>
      <c r="BQ74" s="19"/>
      <c r="BR74" s="19"/>
      <c r="BS74" s="19"/>
      <c r="BT74" s="10"/>
      <c r="BU74" s="10"/>
      <c r="BV74" s="10"/>
    </row>
    <row r="75" spans="1:74" x14ac:dyDescent="0.3">
      <c r="A75" s="19">
        <v>666512</v>
      </c>
      <c r="B75" s="3"/>
      <c r="C75" s="19" t="s">
        <v>343</v>
      </c>
      <c r="D75" s="19"/>
      <c r="E75" s="19"/>
      <c r="F75" s="374"/>
      <c r="G75" s="20"/>
      <c r="H75" s="375"/>
      <c r="J75" s="453">
        <f>ROUND(VLOOKUP(A75,'Old2'!$A$13:$C$37,3,FALSE),0)</f>
        <v>354</v>
      </c>
      <c r="K75" s="383"/>
      <c r="L75" s="10"/>
      <c r="M75" s="10"/>
      <c r="N75" s="10"/>
      <c r="O75" s="10"/>
      <c r="P75" s="10"/>
      <c r="Q75" s="355"/>
      <c r="R75" s="355"/>
      <c r="S75" s="10"/>
      <c r="T75" s="10"/>
      <c r="U75" s="10"/>
      <c r="V75" s="10"/>
      <c r="W75" s="353"/>
      <c r="X75" s="353"/>
      <c r="Y75" s="10"/>
      <c r="Z75" s="369"/>
      <c r="AA75" s="369"/>
      <c r="AB75" s="200"/>
      <c r="AC75" s="383"/>
      <c r="AH75" s="3"/>
      <c r="AI75" s="19"/>
      <c r="AJ75" s="19"/>
      <c r="AK75" s="19"/>
      <c r="AL75" s="19"/>
      <c r="AM75" s="19"/>
      <c r="AN75" s="19"/>
      <c r="AO75" s="19"/>
      <c r="AP75" s="19"/>
      <c r="AQ75" s="19"/>
      <c r="AR75" s="19"/>
      <c r="AS75" s="19"/>
      <c r="AT75" s="19"/>
      <c r="AU75" s="10"/>
      <c r="AW75" s="19"/>
      <c r="AX75" s="19"/>
      <c r="AY75" s="19"/>
      <c r="AZ75" s="19"/>
      <c r="BA75" s="19"/>
      <c r="BB75" s="19"/>
      <c r="BC75" s="19"/>
      <c r="BD75" s="19"/>
      <c r="BH75" s="19"/>
      <c r="BI75" s="19"/>
      <c r="BJ75" s="19"/>
      <c r="BK75" s="19"/>
      <c r="BL75" s="19"/>
      <c r="BN75" s="19"/>
      <c r="BO75" s="19"/>
      <c r="BP75" s="19"/>
      <c r="BQ75" s="19"/>
      <c r="BR75" s="19"/>
      <c r="BS75" s="19"/>
      <c r="BT75" s="10"/>
      <c r="BU75" s="10"/>
      <c r="BV75" s="10"/>
    </row>
    <row r="76" spans="1:74" x14ac:dyDescent="0.3">
      <c r="A76" s="19">
        <v>666534</v>
      </c>
      <c r="B76" s="3"/>
      <c r="C76" s="19" t="s">
        <v>342</v>
      </c>
      <c r="D76" s="19"/>
      <c r="E76" s="19"/>
      <c r="F76" s="374"/>
      <c r="G76" s="20"/>
      <c r="H76" s="375"/>
      <c r="J76" s="453"/>
      <c r="K76" s="383"/>
      <c r="L76" s="10"/>
      <c r="M76" s="10"/>
      <c r="N76" s="10"/>
      <c r="O76" s="10"/>
      <c r="P76" s="10"/>
      <c r="Q76" s="355"/>
      <c r="R76" s="355"/>
      <c r="S76" s="10"/>
      <c r="T76" s="10"/>
      <c r="U76" s="10"/>
      <c r="V76" s="10"/>
      <c r="W76" s="353"/>
      <c r="X76" s="353"/>
      <c r="Y76" s="10"/>
      <c r="Z76" s="369"/>
      <c r="AA76" s="369"/>
      <c r="AB76" s="200"/>
      <c r="AC76" s="383"/>
    </row>
    <row r="77" spans="1:74" x14ac:dyDescent="0.3">
      <c r="A77" s="19"/>
      <c r="B77" s="3"/>
      <c r="C77" s="19"/>
      <c r="D77" s="19"/>
      <c r="E77" s="19"/>
      <c r="F77" s="374"/>
      <c r="G77" s="20"/>
      <c r="H77" s="375"/>
      <c r="J77" s="453"/>
      <c r="K77" s="383"/>
      <c r="L77" s="10"/>
      <c r="M77" s="10"/>
      <c r="N77" s="10"/>
      <c r="O77" s="10"/>
      <c r="P77" s="10"/>
      <c r="Q77" s="355"/>
      <c r="R77" s="355"/>
      <c r="S77" s="10"/>
      <c r="T77" s="10"/>
      <c r="U77" s="10"/>
      <c r="V77" s="10"/>
      <c r="W77" s="353"/>
      <c r="X77" s="353"/>
      <c r="Y77" s="10"/>
      <c r="Z77" s="369"/>
      <c r="AA77" s="369"/>
      <c r="AB77" s="200"/>
      <c r="AC77" s="383"/>
    </row>
    <row r="78" spans="1:74" x14ac:dyDescent="0.3">
      <c r="A78" s="19"/>
      <c r="B78" s="3"/>
      <c r="C78" s="19"/>
      <c r="D78" s="19"/>
      <c r="E78" s="19"/>
      <c r="F78" s="374"/>
      <c r="G78" s="20"/>
      <c r="H78" s="375"/>
      <c r="J78" s="453"/>
      <c r="K78" s="383"/>
      <c r="L78" s="10"/>
      <c r="M78" s="10"/>
      <c r="N78" s="10"/>
      <c r="O78" s="10"/>
      <c r="P78" s="10"/>
      <c r="Q78" s="355"/>
      <c r="R78" s="355"/>
      <c r="S78" s="10"/>
      <c r="T78" s="10"/>
      <c r="U78" s="10"/>
      <c r="V78" s="10"/>
      <c r="W78" s="353"/>
      <c r="X78" s="353"/>
      <c r="Y78" s="10"/>
      <c r="Z78" s="369"/>
      <c r="AA78" s="369"/>
      <c r="AB78" s="200"/>
      <c r="AC78" s="383"/>
    </row>
    <row r="79" spans="1:74" x14ac:dyDescent="0.3">
      <c r="A79" s="19"/>
      <c r="B79" s="3"/>
      <c r="C79" s="19"/>
      <c r="D79" s="19"/>
      <c r="E79" s="19"/>
      <c r="F79" s="374"/>
      <c r="G79" s="20"/>
      <c r="H79" s="375"/>
      <c r="J79" s="453"/>
      <c r="K79" s="383"/>
      <c r="L79" s="10"/>
      <c r="M79" s="10"/>
      <c r="N79" s="10"/>
      <c r="O79" s="10"/>
      <c r="P79" s="10"/>
      <c r="Q79" s="355"/>
      <c r="R79" s="355"/>
      <c r="S79" s="10"/>
      <c r="T79" s="10"/>
      <c r="U79" s="10"/>
      <c r="V79" s="10"/>
      <c r="W79" s="353"/>
      <c r="X79" s="353"/>
      <c r="Y79" s="10"/>
      <c r="Z79" s="369"/>
      <c r="AA79" s="369"/>
      <c r="AB79" s="200"/>
      <c r="AC79" s="383"/>
    </row>
    <row r="80" spans="1:74" x14ac:dyDescent="0.3">
      <c r="A80" s="19"/>
      <c r="B80" s="3"/>
      <c r="C80" s="19"/>
      <c r="D80" s="19"/>
      <c r="E80" s="19"/>
      <c r="F80" s="374"/>
      <c r="G80" s="20"/>
      <c r="H80" s="375"/>
      <c r="J80" s="453"/>
      <c r="K80" s="383"/>
      <c r="L80" s="10"/>
      <c r="M80" s="10"/>
      <c r="N80" s="10"/>
      <c r="O80" s="10"/>
      <c r="P80" s="10"/>
      <c r="Q80" s="355"/>
      <c r="R80" s="355"/>
      <c r="S80" s="10"/>
      <c r="T80" s="10"/>
      <c r="U80" s="10"/>
      <c r="V80" s="10"/>
      <c r="W80" s="353"/>
      <c r="X80" s="353"/>
      <c r="Y80" s="10"/>
      <c r="Z80" s="369"/>
      <c r="AA80" s="369"/>
      <c r="AB80" s="200"/>
      <c r="AC80" s="383"/>
    </row>
    <row r="81" spans="1:29" x14ac:dyDescent="0.3">
      <c r="A81" s="19"/>
      <c r="B81" s="3"/>
      <c r="C81" s="19"/>
      <c r="D81" s="19"/>
      <c r="E81" s="19"/>
      <c r="F81" s="374"/>
      <c r="G81" s="20"/>
      <c r="H81" s="375"/>
      <c r="J81" s="453"/>
      <c r="K81" s="383"/>
      <c r="L81" s="10"/>
      <c r="M81" s="10"/>
      <c r="N81" s="10"/>
      <c r="O81" s="10"/>
      <c r="P81" s="10"/>
      <c r="Q81" s="355"/>
      <c r="R81" s="355"/>
      <c r="S81" s="10"/>
      <c r="T81" s="10"/>
      <c r="U81" s="10"/>
      <c r="V81" s="10"/>
      <c r="W81" s="353"/>
      <c r="X81" s="353"/>
      <c r="Y81" s="10"/>
      <c r="Z81" s="369"/>
      <c r="AA81" s="369"/>
      <c r="AB81" s="200"/>
      <c r="AC81" s="383"/>
    </row>
    <row r="82" spans="1:29" x14ac:dyDescent="0.3">
      <c r="A82" s="19"/>
      <c r="B82" s="3"/>
      <c r="C82" s="19"/>
      <c r="D82" s="19"/>
      <c r="E82" s="19"/>
      <c r="F82" s="374"/>
      <c r="G82" s="20"/>
      <c r="H82" s="375"/>
      <c r="J82" s="453"/>
      <c r="K82" s="383"/>
      <c r="L82" s="10"/>
      <c r="M82" s="10"/>
      <c r="N82" s="10"/>
      <c r="O82" s="10"/>
      <c r="P82" s="10"/>
      <c r="Q82" s="355"/>
      <c r="R82" s="355"/>
      <c r="S82" s="10"/>
      <c r="T82" s="10"/>
      <c r="U82" s="10"/>
      <c r="V82" s="10"/>
      <c r="W82" s="353"/>
      <c r="X82" s="353"/>
      <c r="Y82" s="10"/>
      <c r="Z82" s="369"/>
      <c r="AA82" s="369"/>
      <c r="AB82" s="200"/>
      <c r="AC82" s="383"/>
    </row>
    <row r="83" spans="1:29" x14ac:dyDescent="0.3">
      <c r="A83" s="19"/>
      <c r="B83" s="3"/>
      <c r="C83" s="19"/>
      <c r="D83" s="19"/>
      <c r="E83" s="19"/>
      <c r="F83" s="374"/>
      <c r="G83" s="20"/>
      <c r="H83" s="375"/>
      <c r="J83" s="452"/>
      <c r="K83" s="383"/>
      <c r="L83" s="10"/>
      <c r="M83" s="10"/>
      <c r="N83" s="10"/>
      <c r="O83" s="10"/>
      <c r="P83" s="10"/>
      <c r="Q83" s="355"/>
      <c r="R83" s="355"/>
      <c r="S83" s="10"/>
      <c r="T83" s="10"/>
      <c r="U83" s="10"/>
      <c r="V83" s="10"/>
      <c r="W83" s="353"/>
      <c r="X83" s="353"/>
      <c r="Y83" s="10"/>
      <c r="Z83" s="369"/>
      <c r="AA83" s="369"/>
      <c r="AB83" s="200"/>
      <c r="AC83" s="383"/>
    </row>
    <row r="84" spans="1:29" x14ac:dyDescent="0.3">
      <c r="A84" s="19"/>
      <c r="B84" s="3"/>
      <c r="C84" s="19"/>
      <c r="D84" s="19"/>
      <c r="E84" s="19"/>
      <c r="F84" s="374"/>
      <c r="G84" s="20"/>
      <c r="H84" s="375"/>
      <c r="J84" s="452"/>
      <c r="K84" s="383"/>
      <c r="L84" s="10"/>
      <c r="M84" s="10"/>
      <c r="N84" s="10"/>
      <c r="O84" s="10"/>
      <c r="P84" s="10"/>
      <c r="Q84" s="355"/>
      <c r="R84" s="355"/>
      <c r="S84" s="10"/>
      <c r="T84" s="10"/>
      <c r="U84" s="10"/>
      <c r="V84" s="10"/>
      <c r="W84" s="353"/>
      <c r="X84" s="353"/>
      <c r="Y84" s="10"/>
      <c r="Z84" s="369"/>
      <c r="AA84" s="369"/>
      <c r="AB84" s="200"/>
      <c r="AC84" s="383"/>
    </row>
    <row r="85" spans="1:29" x14ac:dyDescent="0.3">
      <c r="A85" s="19"/>
      <c r="B85" s="3"/>
      <c r="C85" s="19"/>
      <c r="D85" s="19"/>
      <c r="E85" s="19"/>
      <c r="F85" s="374"/>
      <c r="G85" s="20"/>
      <c r="H85" s="375"/>
      <c r="J85" s="452"/>
      <c r="K85" s="383"/>
      <c r="L85" s="10"/>
      <c r="M85" s="10"/>
      <c r="N85" s="10"/>
      <c r="O85" s="10"/>
      <c r="P85" s="10"/>
      <c r="Q85" s="355"/>
      <c r="R85" s="355"/>
      <c r="S85" s="10"/>
      <c r="T85" s="10"/>
      <c r="U85" s="10"/>
      <c r="V85" s="10"/>
      <c r="W85" s="353"/>
      <c r="X85" s="353"/>
      <c r="Y85" s="10"/>
      <c r="Z85" s="369"/>
      <c r="AA85" s="369"/>
      <c r="AB85" s="200"/>
      <c r="AC85" s="383"/>
    </row>
    <row r="86" spans="1:29" x14ac:dyDescent="0.3">
      <c r="A86" s="19"/>
      <c r="B86" s="3"/>
      <c r="C86" s="19"/>
      <c r="D86" s="19"/>
      <c r="E86" s="19"/>
      <c r="F86" s="374"/>
      <c r="G86" s="20"/>
      <c r="H86" s="375"/>
      <c r="J86" s="452"/>
      <c r="K86" s="383"/>
      <c r="L86" s="10"/>
      <c r="M86" s="10"/>
      <c r="N86" s="10"/>
      <c r="O86" s="10"/>
      <c r="P86" s="10"/>
      <c r="Q86" s="355"/>
      <c r="R86" s="355"/>
      <c r="S86" s="10"/>
      <c r="T86" s="10"/>
      <c r="U86" s="10"/>
      <c r="V86" s="10"/>
      <c r="W86" s="353"/>
      <c r="X86" s="353"/>
      <c r="Y86" s="10"/>
      <c r="Z86" s="369"/>
      <c r="AA86" s="369"/>
      <c r="AB86" s="200"/>
      <c r="AC86" s="383"/>
    </row>
    <row r="87" spans="1:29" x14ac:dyDescent="0.3">
      <c r="A87" s="19"/>
      <c r="B87" s="3"/>
      <c r="C87" s="19"/>
      <c r="D87" s="3"/>
      <c r="G87" s="3"/>
      <c r="H87" s="3"/>
    </row>
    <row r="88" spans="1:29" x14ac:dyDescent="0.3">
      <c r="A88" s="19"/>
      <c r="B88" s="3"/>
      <c r="C88" s="19"/>
      <c r="D88" s="3"/>
      <c r="G88" s="3"/>
      <c r="H88" s="3"/>
    </row>
    <row r="89" spans="1:29" x14ac:dyDescent="0.3">
      <c r="A89" s="3"/>
      <c r="C89" s="3"/>
      <c r="D89" s="3"/>
      <c r="G89" s="3"/>
      <c r="H89" s="3"/>
    </row>
    <row r="90" spans="1:29" x14ac:dyDescent="0.3">
      <c r="A90" s="3"/>
      <c r="C90" s="3"/>
      <c r="D90" s="3"/>
      <c r="G90" s="3"/>
      <c r="H90" s="3"/>
    </row>
    <row r="91" spans="1:29" x14ac:dyDescent="0.3">
      <c r="A91" s="3"/>
      <c r="C91" s="3"/>
      <c r="D91" s="3"/>
      <c r="G91" s="3"/>
      <c r="H91" s="3"/>
    </row>
    <row r="92" spans="1:29" x14ac:dyDescent="0.3">
      <c r="A92" s="3"/>
      <c r="C92" s="3"/>
      <c r="D92" s="3"/>
      <c r="G92" s="3"/>
      <c r="H92" s="3"/>
    </row>
    <row r="93" spans="1:29" x14ac:dyDescent="0.3">
      <c r="A93" s="3"/>
      <c r="C93" s="3"/>
      <c r="D93" s="3"/>
      <c r="G93" s="3"/>
      <c r="H93" s="3"/>
    </row>
    <row r="94" spans="1:29" x14ac:dyDescent="0.3">
      <c r="A94" s="3"/>
      <c r="C94" s="3"/>
      <c r="D94" s="3"/>
      <c r="G94" s="3"/>
      <c r="H94" s="3"/>
      <c r="K94" t="s">
        <v>664</v>
      </c>
    </row>
    <row r="95" spans="1:29" x14ac:dyDescent="0.3">
      <c r="A95" s="3"/>
      <c r="C95" s="3"/>
      <c r="D95" s="3"/>
      <c r="G95" s="3"/>
      <c r="H95" s="3"/>
      <c r="K95" t="s">
        <v>660</v>
      </c>
    </row>
    <row r="96" spans="1:29" x14ac:dyDescent="0.3">
      <c r="A96" s="3"/>
      <c r="C96" s="3"/>
      <c r="D96" s="3"/>
      <c r="G96" s="3"/>
      <c r="H96" s="3"/>
      <c r="K96" t="s">
        <v>661</v>
      </c>
    </row>
    <row r="97" spans="1:11" x14ac:dyDescent="0.3">
      <c r="A97" s="3"/>
      <c r="C97" s="3"/>
      <c r="D97" s="3"/>
      <c r="G97" s="3"/>
      <c r="H97" s="3"/>
      <c r="K97" t="s">
        <v>657</v>
      </c>
    </row>
    <row r="98" spans="1:11" x14ac:dyDescent="0.3">
      <c r="A98" s="3"/>
      <c r="C98" s="3" t="s">
        <v>628</v>
      </c>
      <c r="D98" s="3"/>
      <c r="G98" s="3"/>
      <c r="H98" s="3"/>
      <c r="K98" t="s">
        <v>658</v>
      </c>
    </row>
    <row r="99" spans="1:11" x14ac:dyDescent="0.3">
      <c r="A99" s="3"/>
      <c r="C99" s="3" t="s">
        <v>630</v>
      </c>
      <c r="D99" s="3"/>
      <c r="G99" s="3"/>
      <c r="H99" s="3"/>
      <c r="K99" t="s">
        <v>662</v>
      </c>
    </row>
    <row r="100" spans="1:11" x14ac:dyDescent="0.3">
      <c r="A100" s="3"/>
      <c r="C100" s="3" t="s">
        <v>631</v>
      </c>
      <c r="D100" s="3"/>
      <c r="G100" s="3"/>
      <c r="H100" s="3"/>
      <c r="K100" t="s">
        <v>659</v>
      </c>
    </row>
    <row r="101" spans="1:11" x14ac:dyDescent="0.3">
      <c r="A101" s="3"/>
      <c r="C101" s="3"/>
      <c r="D101" s="3"/>
      <c r="G101" s="3"/>
      <c r="H101" s="3"/>
      <c r="K101" t="s">
        <v>663</v>
      </c>
    </row>
    <row r="102" spans="1:11" x14ac:dyDescent="0.3">
      <c r="A102" s="3"/>
      <c r="C102" s="3"/>
      <c r="D102" s="3"/>
      <c r="G102" s="3"/>
      <c r="H102" s="3"/>
    </row>
    <row r="103" spans="1:11" x14ac:dyDescent="0.3">
      <c r="A103" s="3"/>
      <c r="C103" s="3"/>
      <c r="D103" s="3"/>
      <c r="G103" s="3"/>
      <c r="H103" s="3"/>
    </row>
    <row r="104" spans="1:11" x14ac:dyDescent="0.3">
      <c r="A104" s="3"/>
      <c r="C104" s="3"/>
      <c r="D104" s="3"/>
      <c r="G104" s="3"/>
      <c r="H104" s="3"/>
    </row>
    <row r="105" spans="1:11" x14ac:dyDescent="0.3">
      <c r="A105" s="3"/>
      <c r="C105" s="3"/>
      <c r="D105" s="3"/>
      <c r="G105" s="3"/>
      <c r="H105" s="3"/>
    </row>
    <row r="106" spans="1:11" x14ac:dyDescent="0.3">
      <c r="A106" s="3"/>
      <c r="C106" s="3"/>
      <c r="D106" s="3"/>
      <c r="G106" s="3"/>
      <c r="H106" s="3"/>
    </row>
    <row r="107" spans="1:11" x14ac:dyDescent="0.3">
      <c r="A107" s="3"/>
      <c r="C107" s="3"/>
      <c r="D107" s="3"/>
      <c r="G107" s="3"/>
      <c r="H107" s="3"/>
    </row>
    <row r="108" spans="1:11" x14ac:dyDescent="0.3">
      <c r="A108" s="3"/>
      <c r="C108" s="3"/>
      <c r="D108" s="3"/>
      <c r="G108" s="3"/>
      <c r="H108" s="3"/>
    </row>
    <row r="109" spans="1:11" x14ac:dyDescent="0.3">
      <c r="A109" s="3"/>
      <c r="C109" s="3"/>
      <c r="D109" s="3"/>
      <c r="G109" s="3"/>
      <c r="H109" s="3"/>
    </row>
    <row r="110" spans="1:11" x14ac:dyDescent="0.3">
      <c r="A110" s="3"/>
      <c r="C110" s="3"/>
      <c r="D110" s="3"/>
      <c r="G110" s="3"/>
      <c r="H110" s="3"/>
    </row>
    <row r="111" spans="1:11" x14ac:dyDescent="0.3">
      <c r="A111" s="3"/>
      <c r="C111" s="3"/>
      <c r="D111" s="3"/>
      <c r="G111" s="3"/>
      <c r="H111" s="3"/>
    </row>
    <row r="112" spans="1:11" x14ac:dyDescent="0.3">
      <c r="A112" s="3"/>
      <c r="C112" s="3"/>
      <c r="D112" s="3"/>
      <c r="G112" s="3"/>
      <c r="H112" s="3"/>
    </row>
    <row r="113" spans="1:8" x14ac:dyDescent="0.3">
      <c r="A113" s="3"/>
      <c r="C113" s="3"/>
      <c r="D113" s="3"/>
      <c r="G113" s="3"/>
      <c r="H113" s="3"/>
    </row>
    <row r="114" spans="1:8" x14ac:dyDescent="0.3">
      <c r="A114" s="3"/>
      <c r="C114" s="3"/>
      <c r="G114" s="3"/>
      <c r="H114" s="3"/>
    </row>
    <row r="115" spans="1:8" x14ac:dyDescent="0.3">
      <c r="A115" s="3"/>
      <c r="C115" s="3"/>
      <c r="G115" s="3"/>
      <c r="H115" s="3"/>
    </row>
    <row r="116" spans="1:8" x14ac:dyDescent="0.3">
      <c r="A116" s="3"/>
      <c r="C116" s="3"/>
      <c r="G116" s="3"/>
      <c r="H116" s="3"/>
    </row>
    <row r="117" spans="1:8" x14ac:dyDescent="0.3">
      <c r="A117" s="3"/>
      <c r="C117" s="3"/>
      <c r="G117" s="3"/>
      <c r="H117" s="3"/>
    </row>
    <row r="118" spans="1:8" x14ac:dyDescent="0.3">
      <c r="A118" s="3"/>
      <c r="C118" s="3"/>
      <c r="G118" s="3"/>
      <c r="H118" s="3"/>
    </row>
    <row r="119" spans="1:8" x14ac:dyDescent="0.3">
      <c r="A119" s="3"/>
      <c r="C119" s="3"/>
      <c r="G119" s="3"/>
      <c r="H119" s="3"/>
    </row>
    <row r="120" spans="1:8" x14ac:dyDescent="0.3">
      <c r="A120" s="3"/>
      <c r="C120" s="3"/>
      <c r="G120" s="3"/>
      <c r="H120" s="3"/>
    </row>
    <row r="121" spans="1:8" x14ac:dyDescent="0.3">
      <c r="A121" s="3"/>
      <c r="C121" s="3"/>
      <c r="G121" s="3"/>
      <c r="H121" s="3"/>
    </row>
    <row r="122" spans="1:8" x14ac:dyDescent="0.3">
      <c r="A122" s="3"/>
      <c r="C122" s="3"/>
      <c r="G122" s="3"/>
      <c r="H122" s="3"/>
    </row>
    <row r="123" spans="1:8" x14ac:dyDescent="0.3">
      <c r="A123" s="3"/>
      <c r="C123" s="3"/>
      <c r="G123" s="3"/>
      <c r="H123" s="3"/>
    </row>
    <row r="124" spans="1:8" x14ac:dyDescent="0.3">
      <c r="A124" s="3"/>
      <c r="C124" s="3"/>
      <c r="G124" s="3"/>
      <c r="H124" s="3"/>
    </row>
    <row r="125" spans="1:8" x14ac:dyDescent="0.3">
      <c r="A125" s="3"/>
      <c r="C125" s="3"/>
      <c r="G125" s="3"/>
      <c r="H125" s="3"/>
    </row>
    <row r="126" spans="1:8" x14ac:dyDescent="0.3">
      <c r="A126" s="3"/>
      <c r="C126" s="3"/>
      <c r="G126" s="3"/>
      <c r="H126" s="3"/>
    </row>
    <row r="127" spans="1:8" x14ac:dyDescent="0.3">
      <c r="A127" s="3"/>
      <c r="C127" s="3"/>
      <c r="G127" s="3"/>
      <c r="H127" s="3"/>
    </row>
    <row r="128" spans="1:8" x14ac:dyDescent="0.3">
      <c r="A128" s="3"/>
      <c r="C128" s="3"/>
      <c r="G128" s="3"/>
      <c r="H128" s="3"/>
    </row>
    <row r="129" spans="1:8" x14ac:dyDescent="0.3">
      <c r="A129" s="3"/>
      <c r="C129" s="3"/>
      <c r="G129" s="3"/>
      <c r="H129" s="3"/>
    </row>
    <row r="130" spans="1:8" x14ac:dyDescent="0.3">
      <c r="A130" s="3"/>
      <c r="C130" s="3"/>
      <c r="G130" s="3"/>
      <c r="H130" s="3"/>
    </row>
    <row r="131" spans="1:8" x14ac:dyDescent="0.3">
      <c r="A131" s="3"/>
      <c r="C131" s="3"/>
      <c r="G131" s="3"/>
      <c r="H131" s="3"/>
    </row>
    <row r="132" spans="1:8" x14ac:dyDescent="0.3">
      <c r="A132" s="3"/>
      <c r="C132" s="3"/>
      <c r="G132" s="3"/>
      <c r="H132" s="3"/>
    </row>
    <row r="133" spans="1:8" x14ac:dyDescent="0.3">
      <c r="A133" s="3"/>
      <c r="C133" s="3"/>
      <c r="G133" s="3"/>
      <c r="H133" s="3"/>
    </row>
    <row r="134" spans="1:8" x14ac:dyDescent="0.3">
      <c r="A134" s="3"/>
      <c r="C134" s="3"/>
      <c r="G134" s="3"/>
      <c r="H134" s="3"/>
    </row>
    <row r="135" spans="1:8" x14ac:dyDescent="0.3">
      <c r="A135" s="3"/>
      <c r="C135" s="3"/>
      <c r="G135" s="3"/>
      <c r="H135" s="3"/>
    </row>
    <row r="136" spans="1:8" x14ac:dyDescent="0.3">
      <c r="A136" s="3"/>
      <c r="C136" s="3"/>
      <c r="G136" s="3"/>
      <c r="H136" s="3"/>
    </row>
    <row r="137" spans="1:8" x14ac:dyDescent="0.3">
      <c r="A137" s="3"/>
      <c r="C137" s="3"/>
      <c r="G137" s="3"/>
      <c r="H137" s="3"/>
    </row>
    <row r="138" spans="1:8" x14ac:dyDescent="0.3">
      <c r="A138" s="3"/>
      <c r="C138" s="3"/>
      <c r="G138" s="3"/>
      <c r="H138" s="3"/>
    </row>
    <row r="139" spans="1:8" x14ac:dyDescent="0.3">
      <c r="A139" s="3"/>
      <c r="C139" s="3"/>
      <c r="G139" s="3"/>
      <c r="H139" s="3"/>
    </row>
    <row r="140" spans="1:8" x14ac:dyDescent="0.3">
      <c r="A140" s="3"/>
      <c r="C140" s="3"/>
      <c r="G140" s="3"/>
      <c r="H140" s="3"/>
    </row>
    <row r="141" spans="1:8" x14ac:dyDescent="0.3">
      <c r="A141" s="3"/>
      <c r="C141" s="3"/>
      <c r="G141" s="3"/>
      <c r="H141" s="3"/>
    </row>
    <row r="142" spans="1:8" x14ac:dyDescent="0.3">
      <c r="A142" s="3"/>
      <c r="C142" s="3"/>
      <c r="G142" s="3"/>
      <c r="H142" s="3"/>
    </row>
    <row r="143" spans="1:8" x14ac:dyDescent="0.3">
      <c r="A143" s="3"/>
      <c r="C143" s="3"/>
      <c r="G143" s="3"/>
      <c r="H143" s="3"/>
    </row>
    <row r="144" spans="1:8" x14ac:dyDescent="0.3">
      <c r="A144" s="3"/>
      <c r="C144" s="3"/>
      <c r="G144" s="3"/>
      <c r="H144" s="3"/>
    </row>
    <row r="145" spans="1:8" x14ac:dyDescent="0.3">
      <c r="A145" s="3"/>
      <c r="C145" s="3"/>
      <c r="G145" s="3"/>
      <c r="H145" s="3"/>
    </row>
    <row r="146" spans="1:8" x14ac:dyDescent="0.3">
      <c r="A146" s="3"/>
      <c r="C146" s="3"/>
      <c r="G146" s="3"/>
      <c r="H146" s="3"/>
    </row>
    <row r="147" spans="1:8" x14ac:dyDescent="0.3">
      <c r="A147" s="3"/>
      <c r="C147" s="3"/>
      <c r="G147" s="3"/>
      <c r="H147" s="3"/>
    </row>
    <row r="148" spans="1:8" x14ac:dyDescent="0.3">
      <c r="A148" s="3"/>
      <c r="C148" s="3"/>
      <c r="G148" s="3"/>
      <c r="H148" s="3"/>
    </row>
    <row r="149" spans="1:8" x14ac:dyDescent="0.3">
      <c r="A149" s="3"/>
      <c r="C149" s="3"/>
      <c r="G149" s="3"/>
      <c r="H149" s="3"/>
    </row>
    <row r="150" spans="1:8" x14ac:dyDescent="0.3">
      <c r="A150" s="3"/>
      <c r="C150" s="3"/>
      <c r="G150" s="3"/>
      <c r="H150" s="3"/>
    </row>
    <row r="151" spans="1:8" x14ac:dyDescent="0.3">
      <c r="A151" s="3"/>
      <c r="C151" s="3"/>
      <c r="G151" s="3"/>
      <c r="H151" s="3"/>
    </row>
    <row r="152" spans="1:8" x14ac:dyDescent="0.3">
      <c r="A152" s="3"/>
      <c r="C152" s="3"/>
      <c r="G152" s="3"/>
      <c r="H152" s="3"/>
    </row>
    <row r="153" spans="1:8" x14ac:dyDescent="0.3">
      <c r="A153" s="3"/>
      <c r="C153" s="3"/>
      <c r="G153" s="3"/>
      <c r="H153" s="3"/>
    </row>
    <row r="154" spans="1:8" x14ac:dyDescent="0.3">
      <c r="A154" s="3"/>
      <c r="C154" s="3"/>
      <c r="G154" s="3"/>
      <c r="H154" s="3"/>
    </row>
    <row r="155" spans="1:8" x14ac:dyDescent="0.3">
      <c r="A155" s="3"/>
      <c r="C155" s="3"/>
      <c r="G155" s="3"/>
      <c r="H155" s="3"/>
    </row>
    <row r="156" spans="1:8" x14ac:dyDescent="0.3">
      <c r="A156" s="3"/>
      <c r="C156" s="3"/>
      <c r="G156" s="3"/>
      <c r="H156" s="3"/>
    </row>
    <row r="157" spans="1:8" x14ac:dyDescent="0.3">
      <c r="A157" s="3"/>
      <c r="C157" s="3"/>
      <c r="G157" s="3"/>
      <c r="H157" s="3"/>
    </row>
    <row r="158" spans="1:8" x14ac:dyDescent="0.3">
      <c r="A158" s="3"/>
      <c r="C158" s="3"/>
      <c r="G158" s="3"/>
      <c r="H158" s="3"/>
    </row>
    <row r="159" spans="1:8" x14ac:dyDescent="0.3">
      <c r="A159" s="3"/>
      <c r="C159" s="3"/>
      <c r="G159" s="3"/>
      <c r="H159" s="3"/>
    </row>
    <row r="160" spans="1:8" x14ac:dyDescent="0.3">
      <c r="A160" s="3"/>
      <c r="C160" s="3"/>
      <c r="G160" s="3"/>
      <c r="H160" s="3"/>
    </row>
    <row r="161" spans="1:8" x14ac:dyDescent="0.3">
      <c r="A161" s="3"/>
      <c r="C161" s="3"/>
      <c r="G161" s="3"/>
      <c r="H161" s="3"/>
    </row>
    <row r="162" spans="1:8" x14ac:dyDescent="0.3">
      <c r="A162" s="3"/>
      <c r="C162" s="3"/>
      <c r="G162" s="3"/>
      <c r="H162" s="3"/>
    </row>
    <row r="163" spans="1:8" x14ac:dyDescent="0.3">
      <c r="A163" s="3"/>
      <c r="C163" s="3"/>
      <c r="G163" s="3"/>
      <c r="H163" s="3"/>
    </row>
    <row r="164" spans="1:8" x14ac:dyDescent="0.3">
      <c r="A164" s="3"/>
      <c r="C164" s="3"/>
      <c r="G164" s="3"/>
      <c r="H164" s="3"/>
    </row>
    <row r="165" spans="1:8" x14ac:dyDescent="0.3">
      <c r="A165" s="3"/>
      <c r="C165" s="3"/>
      <c r="G165" s="3"/>
      <c r="H165" s="3"/>
    </row>
    <row r="166" spans="1:8" x14ac:dyDescent="0.3">
      <c r="A166" s="3"/>
      <c r="C166" s="3"/>
      <c r="G166" s="3"/>
      <c r="H166" s="3"/>
    </row>
    <row r="167" spans="1:8" x14ac:dyDescent="0.3">
      <c r="A167" s="3"/>
      <c r="C167" s="3"/>
      <c r="G167" s="3"/>
      <c r="H167" s="3"/>
    </row>
    <row r="168" spans="1:8" x14ac:dyDescent="0.3">
      <c r="A168" s="3"/>
      <c r="C168" s="3"/>
      <c r="G168" s="3"/>
      <c r="H168" s="3"/>
    </row>
    <row r="169" spans="1:8" x14ac:dyDescent="0.3">
      <c r="A169" s="3"/>
      <c r="C169" s="3"/>
      <c r="G169" s="3"/>
      <c r="H169" s="3"/>
    </row>
    <row r="170" spans="1:8" x14ac:dyDescent="0.3">
      <c r="A170" s="3"/>
      <c r="C170" s="3"/>
      <c r="G170" s="3"/>
      <c r="H170" s="3"/>
    </row>
    <row r="171" spans="1:8" x14ac:dyDescent="0.3">
      <c r="A171" s="3"/>
      <c r="C171" s="3"/>
      <c r="G171" s="3"/>
      <c r="H171" s="3"/>
    </row>
    <row r="172" spans="1:8" x14ac:dyDescent="0.3">
      <c r="A172" s="3"/>
      <c r="C172" s="3"/>
      <c r="G172" s="3"/>
      <c r="H172" s="3"/>
    </row>
    <row r="173" spans="1:8" x14ac:dyDescent="0.3">
      <c r="A173" s="3"/>
      <c r="C173" s="3"/>
      <c r="G173" s="3"/>
      <c r="H173" s="3"/>
    </row>
    <row r="174" spans="1:8" x14ac:dyDescent="0.3">
      <c r="A174" s="3"/>
      <c r="C174" s="3"/>
      <c r="G174" s="3"/>
      <c r="H174" s="3"/>
    </row>
    <row r="175" spans="1:8" x14ac:dyDescent="0.3">
      <c r="A175" s="3"/>
      <c r="C175" s="3"/>
      <c r="G175" s="3"/>
      <c r="H175" s="3"/>
    </row>
    <row r="176" spans="1:8" x14ac:dyDescent="0.3">
      <c r="G176" s="3"/>
      <c r="H176" s="3"/>
    </row>
    <row r="177" spans="7:8" x14ac:dyDescent="0.3">
      <c r="G177" s="3"/>
      <c r="H177" s="3"/>
    </row>
    <row r="178" spans="7:8" x14ac:dyDescent="0.3">
      <c r="G178" s="3"/>
      <c r="H178" s="3"/>
    </row>
    <row r="179" spans="7:8" x14ac:dyDescent="0.3">
      <c r="G179" s="3"/>
      <c r="H179" s="3"/>
    </row>
    <row r="180" spans="7:8" x14ac:dyDescent="0.3">
      <c r="G180" s="3"/>
      <c r="H180" s="3"/>
    </row>
    <row r="181" spans="7:8" x14ac:dyDescent="0.3">
      <c r="G181" s="3"/>
      <c r="H181" s="3"/>
    </row>
    <row r="182" spans="7:8" x14ac:dyDescent="0.3">
      <c r="G182" s="3"/>
      <c r="H182" s="3"/>
    </row>
    <row r="183" spans="7:8" x14ac:dyDescent="0.3">
      <c r="G183" s="3"/>
      <c r="H183" s="3"/>
    </row>
    <row r="184" spans="7:8" x14ac:dyDescent="0.3">
      <c r="G184" s="3"/>
      <c r="H184" s="3"/>
    </row>
    <row r="185" spans="7:8" x14ac:dyDescent="0.3">
      <c r="G185" s="3"/>
      <c r="H185" s="3"/>
    </row>
    <row r="186" spans="7:8" x14ac:dyDescent="0.3">
      <c r="G186" s="3"/>
      <c r="H186" s="3"/>
    </row>
    <row r="187" spans="7:8" x14ac:dyDescent="0.3">
      <c r="G187" s="3"/>
      <c r="H187" s="3"/>
    </row>
    <row r="188" spans="7:8" x14ac:dyDescent="0.3">
      <c r="G188" s="3"/>
      <c r="H188" s="3"/>
    </row>
    <row r="189" spans="7:8" x14ac:dyDescent="0.3">
      <c r="G189" s="3"/>
      <c r="H189" s="3"/>
    </row>
    <row r="190" spans="7:8" x14ac:dyDescent="0.3">
      <c r="G190" s="3"/>
      <c r="H190" s="3"/>
    </row>
    <row r="191" spans="7:8" x14ac:dyDescent="0.3">
      <c r="G191" s="3"/>
      <c r="H191" s="3"/>
    </row>
    <row r="192" spans="7:8" x14ac:dyDescent="0.3">
      <c r="G192" s="3"/>
      <c r="H192" s="3"/>
    </row>
    <row r="193" spans="7:8" x14ac:dyDescent="0.3">
      <c r="G193" s="3"/>
      <c r="H193" s="3"/>
    </row>
    <row r="194" spans="7:8" x14ac:dyDescent="0.3">
      <c r="G194" s="3"/>
      <c r="H194" s="3"/>
    </row>
    <row r="195" spans="7:8" x14ac:dyDescent="0.3">
      <c r="G195" s="3"/>
      <c r="H195" s="3"/>
    </row>
    <row r="196" spans="7:8" x14ac:dyDescent="0.3">
      <c r="G196" s="3"/>
      <c r="H196" s="3"/>
    </row>
    <row r="197" spans="7:8" x14ac:dyDescent="0.3">
      <c r="G197" s="3"/>
      <c r="H197" s="3"/>
    </row>
    <row r="198" spans="7:8" x14ac:dyDescent="0.3">
      <c r="G198" s="3"/>
      <c r="H198" s="3"/>
    </row>
    <row r="199" spans="7:8" x14ac:dyDescent="0.3">
      <c r="G199" s="3"/>
      <c r="H199" s="3"/>
    </row>
    <row r="200" spans="7:8" x14ac:dyDescent="0.3">
      <c r="G200" s="3"/>
      <c r="H200" s="3"/>
    </row>
    <row r="201" spans="7:8" x14ac:dyDescent="0.3">
      <c r="G201" s="3"/>
      <c r="H201" s="3"/>
    </row>
    <row r="202" spans="7:8" x14ac:dyDescent="0.3">
      <c r="G202" s="3"/>
      <c r="H202" s="3"/>
    </row>
    <row r="203" spans="7:8" x14ac:dyDescent="0.3">
      <c r="G203" s="3"/>
      <c r="H203" s="3"/>
    </row>
    <row r="204" spans="7:8" x14ac:dyDescent="0.3">
      <c r="G204" s="3"/>
      <c r="H204" s="3"/>
    </row>
    <row r="205" spans="7:8" x14ac:dyDescent="0.3">
      <c r="G205" s="3"/>
      <c r="H205" s="3"/>
    </row>
    <row r="206" spans="7:8" x14ac:dyDescent="0.3">
      <c r="G206" s="3"/>
      <c r="H206" s="3"/>
    </row>
    <row r="207" spans="7:8" x14ac:dyDescent="0.3">
      <c r="G207" s="3"/>
      <c r="H207" s="3"/>
    </row>
    <row r="208" spans="7:8" x14ac:dyDescent="0.3">
      <c r="G208" s="3"/>
      <c r="H208" s="3"/>
    </row>
    <row r="209" spans="7:8" x14ac:dyDescent="0.3">
      <c r="G209" s="3"/>
      <c r="H209" s="3"/>
    </row>
    <row r="210" spans="7:8" x14ac:dyDescent="0.3">
      <c r="G210" s="3"/>
      <c r="H210" s="3"/>
    </row>
    <row r="211" spans="7:8" x14ac:dyDescent="0.3">
      <c r="G211" s="3"/>
      <c r="H211" s="3"/>
    </row>
    <row r="212" spans="7:8" x14ac:dyDescent="0.3">
      <c r="G212" s="3"/>
      <c r="H212" s="3"/>
    </row>
    <row r="213" spans="7:8" x14ac:dyDescent="0.3">
      <c r="G213" s="3"/>
      <c r="H213" s="3"/>
    </row>
    <row r="214" spans="7:8" x14ac:dyDescent="0.3">
      <c r="G214" s="3"/>
      <c r="H214" s="3"/>
    </row>
    <row r="215" spans="7:8" x14ac:dyDescent="0.3">
      <c r="G215" s="3"/>
      <c r="H215" s="3"/>
    </row>
    <row r="216" spans="7:8" x14ac:dyDescent="0.3">
      <c r="G216" s="3"/>
      <c r="H216" s="3"/>
    </row>
    <row r="217" spans="7:8" x14ac:dyDescent="0.3">
      <c r="G217" s="3"/>
      <c r="H217" s="3"/>
    </row>
    <row r="218" spans="7:8" x14ac:dyDescent="0.3">
      <c r="G218" s="3"/>
      <c r="H218" s="3"/>
    </row>
    <row r="219" spans="7:8" x14ac:dyDescent="0.3">
      <c r="G219" s="3"/>
      <c r="H219" s="3"/>
    </row>
    <row r="220" spans="7:8" x14ac:dyDescent="0.3">
      <c r="G220" s="3"/>
      <c r="H220" s="3"/>
    </row>
    <row r="221" spans="7:8" x14ac:dyDescent="0.3">
      <c r="G221" s="3"/>
      <c r="H221" s="3"/>
    </row>
    <row r="222" spans="7:8" x14ac:dyDescent="0.3">
      <c r="G222" s="3"/>
      <c r="H222" s="3"/>
    </row>
    <row r="223" spans="7:8" x14ac:dyDescent="0.3">
      <c r="G223" s="3"/>
      <c r="H223" s="3"/>
    </row>
    <row r="224" spans="7:8" x14ac:dyDescent="0.3">
      <c r="G224" s="3"/>
      <c r="H224" s="3"/>
    </row>
    <row r="225" spans="7:8" x14ac:dyDescent="0.3">
      <c r="G225" s="3"/>
      <c r="H225" s="3"/>
    </row>
    <row r="226" spans="7:8" x14ac:dyDescent="0.3">
      <c r="G226" s="3"/>
      <c r="H226" s="3"/>
    </row>
    <row r="227" spans="7:8" x14ac:dyDescent="0.3">
      <c r="G227" s="3"/>
      <c r="H227" s="3"/>
    </row>
    <row r="228" spans="7:8" x14ac:dyDescent="0.3">
      <c r="G228" s="3"/>
      <c r="H228" s="3"/>
    </row>
    <row r="229" spans="7:8" x14ac:dyDescent="0.3">
      <c r="G229" s="3"/>
      <c r="H229" s="3"/>
    </row>
    <row r="230" spans="7:8" x14ac:dyDescent="0.3">
      <c r="G230" s="3"/>
      <c r="H230" s="3"/>
    </row>
    <row r="231" spans="7:8" x14ac:dyDescent="0.3">
      <c r="G231" s="3"/>
      <c r="H231" s="3"/>
    </row>
    <row r="232" spans="7:8" x14ac:dyDescent="0.3">
      <c r="G232" s="3"/>
      <c r="H232" s="3"/>
    </row>
    <row r="233" spans="7:8" x14ac:dyDescent="0.3">
      <c r="G233" s="3"/>
      <c r="H233" s="3"/>
    </row>
    <row r="234" spans="7:8" x14ac:dyDescent="0.3">
      <c r="G234" s="3"/>
      <c r="H234" s="3"/>
    </row>
    <row r="235" spans="7:8" x14ac:dyDescent="0.3">
      <c r="G235" s="3"/>
      <c r="H235" s="3"/>
    </row>
    <row r="236" spans="7:8" x14ac:dyDescent="0.3">
      <c r="G236" s="3"/>
      <c r="H236" s="3"/>
    </row>
    <row r="237" spans="7:8" x14ac:dyDescent="0.3">
      <c r="G237" s="3"/>
      <c r="H237" s="3"/>
    </row>
    <row r="238" spans="7:8" x14ac:dyDescent="0.3">
      <c r="G238" s="3"/>
      <c r="H238" s="3"/>
    </row>
    <row r="239" spans="7:8" x14ac:dyDescent="0.3">
      <c r="G239" s="3"/>
      <c r="H239" s="3"/>
    </row>
    <row r="240" spans="7:8" x14ac:dyDescent="0.3">
      <c r="G240" s="3"/>
      <c r="H240" s="3"/>
    </row>
    <row r="241" spans="7:8" x14ac:dyDescent="0.3">
      <c r="G241" s="3"/>
      <c r="H241" s="3"/>
    </row>
    <row r="242" spans="7:8" x14ac:dyDescent="0.3">
      <c r="G242" s="3"/>
      <c r="H242" s="3"/>
    </row>
    <row r="243" spans="7:8" x14ac:dyDescent="0.3">
      <c r="G243" s="3"/>
      <c r="H243" s="3"/>
    </row>
    <row r="244" spans="7:8" x14ac:dyDescent="0.3">
      <c r="G244" s="3"/>
      <c r="H244" s="3"/>
    </row>
    <row r="245" spans="7:8" x14ac:dyDescent="0.3">
      <c r="G245" s="3"/>
      <c r="H245" s="3"/>
    </row>
    <row r="246" spans="7:8" x14ac:dyDescent="0.3">
      <c r="G246" s="3"/>
      <c r="H246" s="3"/>
    </row>
    <row r="247" spans="7:8" x14ac:dyDescent="0.3">
      <c r="G247" s="3"/>
      <c r="H247" s="3"/>
    </row>
    <row r="248" spans="7:8" x14ac:dyDescent="0.3">
      <c r="G248" s="3"/>
      <c r="H248" s="3"/>
    </row>
    <row r="249" spans="7:8" x14ac:dyDescent="0.3">
      <c r="G249" s="3"/>
      <c r="H249" s="3"/>
    </row>
    <row r="250" spans="7:8" x14ac:dyDescent="0.3">
      <c r="G250" s="3"/>
      <c r="H250" s="3"/>
    </row>
    <row r="251" spans="7:8" x14ac:dyDescent="0.3">
      <c r="G251" s="3"/>
      <c r="H251" s="3"/>
    </row>
    <row r="252" spans="7:8" x14ac:dyDescent="0.3">
      <c r="G252" s="3"/>
      <c r="H252" s="3"/>
    </row>
    <row r="253" spans="7:8" x14ac:dyDescent="0.3">
      <c r="G253" s="3"/>
      <c r="H253" s="3"/>
    </row>
    <row r="254" spans="7:8" x14ac:dyDescent="0.3">
      <c r="G254" s="3"/>
      <c r="H254" s="3"/>
    </row>
    <row r="255" spans="7:8" x14ac:dyDescent="0.3">
      <c r="G255" s="3"/>
      <c r="H255" s="3"/>
    </row>
    <row r="256" spans="7:8" x14ac:dyDescent="0.3">
      <c r="G256" s="3"/>
      <c r="H256" s="3"/>
    </row>
  </sheetData>
  <mergeCells count="9">
    <mergeCell ref="A2:H3"/>
    <mergeCell ref="BI2:BM3"/>
    <mergeCell ref="BO2:BW2"/>
    <mergeCell ref="BO3:BR3"/>
    <mergeCell ref="BS3:BV3"/>
    <mergeCell ref="AI3:AN3"/>
    <mergeCell ref="AI2:AV2"/>
    <mergeCell ref="AO3:AU3"/>
    <mergeCell ref="AX2:BE3"/>
  </mergeCells>
  <conditionalFormatting sqref="G5:G86">
    <cfRule type="containsText" dxfId="5" priority="4" operator="containsText" text="Low">
      <formula>NOT(ISERROR(SEARCH("Low",G5)))</formula>
    </cfRule>
    <cfRule type="containsText" dxfId="4" priority="5" operator="containsText" text="Moderate">
      <formula>NOT(ISERROR(SEARCH("Moderate",G5)))</formula>
    </cfRule>
    <cfRule type="containsText" dxfId="3" priority="6" operator="containsText" text="Significant">
      <formula>NOT(ISERROR(SEARCH("Significant",G5)))</formula>
    </cfRule>
    <cfRule type="containsText" dxfId="2" priority="7" operator="containsText" text="Non-Aphis">
      <formula>NOT(ISERROR(SEARCH("Non-Aphis",G5)))</formula>
    </cfRule>
    <cfRule type="containsText" dxfId="1" priority="8" operator="containsText" text="Aphis">
      <formula>NOT(ISERROR(SEARCH("Aphis",G5)))</formula>
    </cfRule>
  </conditionalFormatting>
  <conditionalFormatting sqref="Z12:AC12">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dataValidations count="13">
    <dataValidation allowBlank="1" showInputMessage="1" showErrorMessage="1" promptTitle="Supplier_Atm" prompt="Number based on ATM Approved Supplier List" sqref="E4" xr:uid="{84481C49-17C7-4882-9D6C-6A22074F46C4}"/>
    <dataValidation allowBlank="1" showInputMessage="1" showErrorMessage="1" promptTitle="Intuitive#" prompt="Belongs to Intuitive ASL. Intuitive supplier ID." sqref="F4" xr:uid="{1EC64FA6-7CE5-456A-A78D-85A9C0A3684D}"/>
    <dataValidation allowBlank="1" showInputMessage="1" showErrorMessage="1" promptTitle="Supplier Unique Identifier" prompt="To distinguish part+supplier from just part #" sqref="B4" xr:uid="{CBB37AB6-04B2-4E93-A5E6-9BB8476F0A83}"/>
    <dataValidation allowBlank="1" showInputMessage="1" showErrorMessage="1" promptTitle="Labor Cap:" prompt="Weekly labor capacity measured in net Available man hours, after 75% uptime, 90% yield and the average manhours/day based on SH allocation of manning" sqref="R4" xr:uid="{7A7E3E82-554A-47E7-B9D7-D67B271E3DFF}"/>
    <dataValidation allowBlank="1" showInputMessage="1" showErrorMessage="1" promptTitle="Kill Spec Yield" prompt="Yield1: % Of Usable Pigs according to size, females_x000a_Verified Historic Numbers_x000a_Yield2: Non Spec - Regular pig - Quality Yield (Higher)_x000a_" sqref="L4" xr:uid="{9E6B5CCF-5B69-47FF-9874-4D46D2BC7A92}"/>
    <dataValidation allowBlank="1" showInputMessage="1" showErrorMessage="1" promptTitle="Kill Throughput" prompt="Based on Max number of tissue harvested and Spoken capacities._x000a_" sqref="K4" xr:uid="{C862693E-DE75-437C-8105-DCC53F0F1BD8}"/>
    <dataValidation allowBlank="1" showInputMessage="1" showErrorMessage="1" promptTitle="Pigs Consumed:" prompt="Based on rule in sheet. This number is devided by the Harvesting Yield in order to understand how many pigs (tissue blocks) the tech had to go through in order to finish the order." sqref="O4" xr:uid="{3F9C5DBC-FD85-4E2A-9BD8-29844255C182}"/>
    <dataValidation allowBlank="1" showInputMessage="1" showErrorMessage="1" promptTitle="Freezer Cap" prompt="Each freezer being 80 cube (pelvic blocks of cap) based on 4 levels, 20 pelvic blocks per level. #Freezers x 80._x000a_" sqref="U4" xr:uid="{76D5CF56-A834-4252-9213-6906E1E81828}"/>
    <dataValidation allowBlank="1" showInputMessage="1" showErrorMessage="1" promptTitle="Transportation" prompt="Assuming all freezer capacity can be dispatched with one trip." sqref="V4:W4" xr:uid="{BC6BC411-5801-4D38-8ABD-BF8E213E674F}"/>
    <dataValidation allowBlank="1" showInputMessage="1" showErrorMessage="1" promptTitle="Planned Labor" prompt="In man hours required per week per qty of tissues. This quantities are yielded already._x000a_" sqref="Q4" xr:uid="{D9C4A4F9-B802-43B2-B481-D7482A63CFCF}"/>
    <dataValidation allowBlank="1" showInputMessage="1" showErrorMessage="1" promptTitle="FreezeThaw Yield" prompt="Yield that happens after Thawing for the first time._x000a_There could be further 2nd freezethaw yields" sqref="X4" xr:uid="{75A68616-4C55-4219-892F-1ACA8ED9BA6A}"/>
    <dataValidation allowBlank="1" showInputMessage="1" showErrorMessage="1" promptTitle="Harvesting Yield" prompt="This is the quality yield incured when harvesting the tissue: Examply 7 out of 10 pelvics meet quality spec. 70%" sqref="N4" xr:uid="{9F3EAF7C-A43D-476A-B526-9FE0F302EDB3}"/>
    <dataValidation allowBlank="1" showInputMessage="1" showErrorMessage="1" promptTitle="SH Gross Thru" prompt="After Spec yield throughput a week: Pig weight, Female Pig, Male Pig." sqref="M4" xr:uid="{6865BC6A-2B09-4CA0-897C-C45BCCE3D635}"/>
  </dataValidations>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010F6076-4C72-4E93-9512-AF01024BF7DE}">
          <x14:formula1>
            <xm:f>'Yields-Labor-Cube'!$B$2:$B$6</xm:f>
          </x14:formula1>
          <xm:sqref>G5:G15 G20:G34 G40:G51 G59:G62</xm:sqref>
        </x14:dataValidation>
        <x14:dataValidation type="list" allowBlank="1" showInputMessage="1" showErrorMessage="1" xr:uid="{0D37AE4E-14EA-47AB-BE98-E84F3DD12C18}">
          <x14:formula1>
            <xm:f>'Yields-Labor-Cube'!$A$2:$A$6</xm:f>
          </x14:formula1>
          <xm:sqref>H5:H75</xm:sqref>
        </x14:dataValidation>
        <x14:dataValidation type="list" allowBlank="1" showInputMessage="1" showErrorMessage="1" xr:uid="{F47CD7AF-CB8B-430F-86BE-ED823C9387ED}">
          <x14:formula1>
            <xm:f>'Yields-Labor-Cube'!$C$2:$C$4</xm:f>
          </x14:formula1>
          <xm:sqref>BT5:BT52 BS53:BS75 AM5:AM52 AL53:AL75 AK5:AK52 AJ53:AJ75 AI5:AI52 AN53:AQ75 AO5:AQ52</xm:sqref>
        </x14:dataValidation>
        <x14:dataValidation type="list" allowBlank="1" showInputMessage="1" showErrorMessage="1" xr:uid="{E24CD6EC-56B6-40DC-AA58-A41F5E5A526E}">
          <x14:formula1>
            <xm:f>'Yields-Labor-Cube'!$E$2:$E$4</xm:f>
          </x14:formula1>
          <xm:sqref>AK53:AK75 AL5:AL52</xm:sqref>
        </x14:dataValidation>
        <x14:dataValidation type="list" allowBlank="1" showInputMessage="1" showErrorMessage="1" xr:uid="{72E822C7-C21B-4419-877E-49DB6843F8EE}">
          <x14:formula1>
            <xm:f>'Yields-Labor-Cube'!$O$2:$O$5</xm:f>
          </x14:formula1>
          <xm:sqref>AR53:AR75 AS5:AS52</xm:sqref>
        </x14:dataValidation>
        <x14:dataValidation type="list" allowBlank="1" showInputMessage="1" showErrorMessage="1" xr:uid="{5A69696C-BA05-47E6-A30D-A83618F99E61}">
          <x14:formula1>
            <xm:f>'Yields-Labor-Cube'!$G$2:$G$5</xm:f>
          </x14:formula1>
          <xm:sqref>AY53:AY75 AZ5:AZ52</xm:sqref>
        </x14:dataValidation>
        <x14:dataValidation type="list" allowBlank="1" showInputMessage="1" showErrorMessage="1" xr:uid="{C44A6F23-C193-45FC-A419-503898262229}">
          <x14:formula1>
            <xm:f>'Yields-Labor-Cube'!$C$2:$C$3</xm:f>
          </x14:formula1>
          <xm:sqref>AZ53:AZ75 BA5:BA52</xm:sqref>
        </x14:dataValidation>
        <x14:dataValidation type="list" allowBlank="1" showInputMessage="1" showErrorMessage="1" xr:uid="{7BD765A0-DC5E-4B9C-8A42-2E07770A9033}">
          <x14:formula1>
            <xm:f>'Yields-Labor-Cube'!$D$2:$D$4</xm:f>
          </x14:formula1>
          <xm:sqref>BI53:BI75 BJ5:BJ52</xm:sqref>
        </x14:dataValidation>
        <x14:dataValidation type="list" allowBlank="1" showInputMessage="1" showErrorMessage="1" xr:uid="{BB06CE66-FB54-4DDD-B7DB-625B030A2793}">
          <x14:formula1>
            <xm:f>'Yields-Labor-Cube'!$P$2:$P$4</xm:f>
          </x14:formula1>
          <xm:sqref>BV53:BV75 BW5:BW52</xm:sqref>
        </x14:dataValidation>
        <x14:dataValidation type="list" allowBlank="1" showInputMessage="1" showErrorMessage="1" xr:uid="{CC652C3E-BFA0-42E8-8C67-29FE7C2901A1}">
          <x14:formula1>
            <xm:f>ModelsDemand_ToTissue!$D$27:$D$34</xm:f>
          </x14:formula1>
          <xm:sqref>A1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A6BE-2A81-4387-B821-EBF80890E5EC}">
  <dimension ref="A1"/>
  <sheetViews>
    <sheetView topLeftCell="A64" workbookViewId="0">
      <selection activeCell="C68" sqref="C68:E90"/>
    </sheetView>
  </sheetViews>
  <sheetFormatPr defaultRowHeight="14.4" x14ac:dyDescent="0.3"/>
  <cols>
    <col min="4" max="4" width="21.109375" customWidth="1"/>
    <col min="5" max="5" width="37.109375"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CA55-6DDC-459C-96E7-862D328A8817}">
  <sheetPr>
    <tabColor theme="6" tint="0.39997558519241921"/>
  </sheetPr>
  <dimension ref="A1:P49"/>
  <sheetViews>
    <sheetView topLeftCell="B20" zoomScale="90" zoomScaleNormal="90" workbookViewId="0">
      <selection activeCell="C35" sqref="C35"/>
    </sheetView>
  </sheetViews>
  <sheetFormatPr defaultRowHeight="14.4" x14ac:dyDescent="0.3"/>
  <cols>
    <col min="1" max="1" width="17.109375" customWidth="1"/>
    <col min="2" max="2" width="52.44140625" customWidth="1"/>
    <col min="3" max="3" width="20.6640625" customWidth="1"/>
    <col min="4" max="4" width="20.88671875" customWidth="1"/>
    <col min="5" max="5" width="12.5546875" customWidth="1"/>
    <col min="6" max="6" width="21.6640625" customWidth="1"/>
    <col min="7" max="7" width="19.44140625" customWidth="1"/>
    <col min="8" max="8" width="23.21875" customWidth="1"/>
    <col min="9" max="13" width="21.21875" customWidth="1"/>
    <col min="14" max="14" width="19.21875" customWidth="1"/>
    <col min="15" max="15" width="25.5546875" customWidth="1"/>
    <col min="16" max="16" width="15.33203125" customWidth="1"/>
    <col min="19" max="20" width="8.77734375" customWidth="1"/>
  </cols>
  <sheetData>
    <row r="1" spans="1:16" x14ac:dyDescent="0.3">
      <c r="A1" s="1" t="s">
        <v>4</v>
      </c>
      <c r="B1" s="1" t="s">
        <v>5</v>
      </c>
      <c r="C1" s="38" t="s">
        <v>124</v>
      </c>
      <c r="D1" s="38" t="s">
        <v>125</v>
      </c>
      <c r="E1" s="38" t="s">
        <v>128</v>
      </c>
      <c r="F1" s="38" t="s">
        <v>33</v>
      </c>
      <c r="G1" s="38" t="s">
        <v>129</v>
      </c>
      <c r="H1" s="38" t="s">
        <v>140</v>
      </c>
      <c r="I1" s="38" t="s">
        <v>144</v>
      </c>
      <c r="J1" s="38"/>
      <c r="K1" s="38"/>
      <c r="L1" s="38"/>
      <c r="M1" s="38"/>
      <c r="N1" s="38" t="s">
        <v>37</v>
      </c>
      <c r="O1" s="1" t="s">
        <v>39</v>
      </c>
      <c r="P1" s="1" t="s">
        <v>144</v>
      </c>
    </row>
    <row r="2" spans="1:16" x14ac:dyDescent="0.3">
      <c r="A2" s="2" t="s">
        <v>6</v>
      </c>
      <c r="B2" s="2" t="s">
        <v>3</v>
      </c>
      <c r="C2" s="39" t="s">
        <v>100</v>
      </c>
      <c r="D2" s="39" t="s">
        <v>100</v>
      </c>
      <c r="E2" s="39" t="s">
        <v>130</v>
      </c>
      <c r="F2" s="39" t="s">
        <v>131</v>
      </c>
      <c r="G2" s="39" t="s">
        <v>132</v>
      </c>
      <c r="H2" s="39" t="s">
        <v>141</v>
      </c>
      <c r="I2" s="39" t="s">
        <v>138</v>
      </c>
      <c r="J2" s="39"/>
      <c r="K2" s="39"/>
      <c r="L2" s="39"/>
      <c r="M2" s="39"/>
      <c r="N2" s="39" t="s">
        <v>147</v>
      </c>
      <c r="O2" s="2" t="s">
        <v>157</v>
      </c>
      <c r="P2" s="2" t="s">
        <v>138</v>
      </c>
    </row>
    <row r="3" spans="1:16" x14ac:dyDescent="0.3">
      <c r="A3" s="2" t="s">
        <v>7</v>
      </c>
      <c r="B3" s="2" t="s">
        <v>8</v>
      </c>
      <c r="C3" s="39" t="s">
        <v>126</v>
      </c>
      <c r="D3" s="39" t="s">
        <v>126</v>
      </c>
      <c r="E3" s="39" t="s">
        <v>133</v>
      </c>
      <c r="F3" s="39" t="s">
        <v>134</v>
      </c>
      <c r="G3" s="39" t="s">
        <v>135</v>
      </c>
      <c r="H3" s="39" t="s">
        <v>142</v>
      </c>
      <c r="I3" s="39" t="s">
        <v>145</v>
      </c>
      <c r="J3" s="39"/>
      <c r="K3" s="39"/>
      <c r="L3" s="39"/>
      <c r="M3" s="39"/>
      <c r="N3" s="39" t="s">
        <v>148</v>
      </c>
      <c r="O3" s="2" t="s">
        <v>158</v>
      </c>
      <c r="P3" s="2" t="s">
        <v>145</v>
      </c>
    </row>
    <row r="4" spans="1:16" x14ac:dyDescent="0.3">
      <c r="A4" s="2" t="s">
        <v>9</v>
      </c>
      <c r="B4" s="2" t="s">
        <v>10</v>
      </c>
      <c r="C4" s="39" t="s">
        <v>93</v>
      </c>
      <c r="D4" s="39" t="s">
        <v>127</v>
      </c>
      <c r="E4" s="39" t="s">
        <v>93</v>
      </c>
      <c r="F4" s="39" t="s">
        <v>136</v>
      </c>
      <c r="G4" s="39" t="s">
        <v>137</v>
      </c>
      <c r="H4" s="39" t="s">
        <v>143</v>
      </c>
      <c r="I4" s="39" t="s">
        <v>146</v>
      </c>
      <c r="J4" s="39"/>
      <c r="K4" s="39"/>
      <c r="L4" s="39"/>
      <c r="M4" s="39"/>
      <c r="N4" s="39" t="s">
        <v>149</v>
      </c>
      <c r="O4" s="2" t="s">
        <v>159</v>
      </c>
      <c r="P4" s="2" t="s">
        <v>146</v>
      </c>
    </row>
    <row r="5" spans="1:16" x14ac:dyDescent="0.3">
      <c r="A5" s="2" t="s">
        <v>11</v>
      </c>
      <c r="B5" s="2" t="s">
        <v>12</v>
      </c>
      <c r="F5" s="39" t="s">
        <v>138</v>
      </c>
      <c r="G5" s="39" t="s">
        <v>139</v>
      </c>
      <c r="O5" s="2" t="s">
        <v>93</v>
      </c>
    </row>
    <row r="6" spans="1:16" x14ac:dyDescent="0.3">
      <c r="A6" s="2" t="s">
        <v>13</v>
      </c>
      <c r="B6" s="2" t="s">
        <v>14</v>
      </c>
      <c r="F6" s="39" t="s">
        <v>93</v>
      </c>
    </row>
    <row r="20" spans="1:15" x14ac:dyDescent="0.3">
      <c r="F20">
        <v>6</v>
      </c>
      <c r="J20">
        <v>10</v>
      </c>
      <c r="K20">
        <v>11</v>
      </c>
      <c r="L20">
        <v>12</v>
      </c>
      <c r="M20">
        <v>13</v>
      </c>
    </row>
    <row r="22" spans="1:15" x14ac:dyDescent="0.3">
      <c r="E22" s="538" t="s">
        <v>589</v>
      </c>
      <c r="F22" s="539"/>
      <c r="G22" s="539"/>
      <c r="H22" s="539"/>
      <c r="I22" s="540"/>
      <c r="J22" s="543" t="s">
        <v>652</v>
      </c>
      <c r="K22" s="544"/>
      <c r="L22" s="544"/>
      <c r="M22" s="545"/>
      <c r="N22" s="541" t="s">
        <v>656</v>
      </c>
      <c r="O22" s="542" t="s">
        <v>569</v>
      </c>
    </row>
    <row r="23" spans="1:15" x14ac:dyDescent="0.3">
      <c r="C23" s="488" t="s">
        <v>66</v>
      </c>
      <c r="D23" s="489" t="s">
        <v>440</v>
      </c>
      <c r="E23" s="413" t="s">
        <v>584</v>
      </c>
      <c r="F23" s="413" t="s">
        <v>585</v>
      </c>
      <c r="G23" s="413" t="s">
        <v>586</v>
      </c>
      <c r="H23" s="413" t="s">
        <v>587</v>
      </c>
      <c r="I23" s="413" t="s">
        <v>588</v>
      </c>
      <c r="J23" s="413" t="s">
        <v>585</v>
      </c>
      <c r="K23" s="413" t="s">
        <v>586</v>
      </c>
      <c r="L23" s="413" t="s">
        <v>587</v>
      </c>
      <c r="M23" s="413" t="s">
        <v>588</v>
      </c>
      <c r="N23" s="541"/>
      <c r="O23" s="542"/>
    </row>
    <row r="24" spans="1:15" ht="15.6" x14ac:dyDescent="0.3">
      <c r="A24" s="25">
        <v>666501</v>
      </c>
      <c r="B24" s="26" t="s">
        <v>69</v>
      </c>
      <c r="C24" s="3">
        <v>1</v>
      </c>
      <c r="D24" s="3">
        <v>0.05</v>
      </c>
      <c r="E24" s="414">
        <v>3</v>
      </c>
      <c r="F24" s="415">
        <v>0.99</v>
      </c>
      <c r="G24" s="415">
        <v>0.99</v>
      </c>
      <c r="H24" s="415">
        <v>0.99</v>
      </c>
      <c r="I24" s="415">
        <v>0.99</v>
      </c>
      <c r="J24" s="415">
        <v>0.95</v>
      </c>
      <c r="K24" s="415">
        <v>0.95</v>
      </c>
      <c r="L24" s="415">
        <v>0.95</v>
      </c>
      <c r="M24" s="415">
        <v>0.95</v>
      </c>
      <c r="N24" s="492">
        <v>1</v>
      </c>
      <c r="O24" s="415">
        <v>0.95</v>
      </c>
    </row>
    <row r="25" spans="1:15" ht="15.6" x14ac:dyDescent="0.3">
      <c r="A25" s="25">
        <v>666502</v>
      </c>
      <c r="B25" s="26" t="s">
        <v>62</v>
      </c>
      <c r="C25" s="3">
        <v>3.5</v>
      </c>
      <c r="D25" s="3">
        <v>1.5</v>
      </c>
      <c r="E25" s="414">
        <v>3</v>
      </c>
      <c r="F25" s="415">
        <v>0.8</v>
      </c>
      <c r="G25" s="415">
        <v>0.9</v>
      </c>
      <c r="H25" s="415">
        <v>0.9</v>
      </c>
      <c r="I25" s="415">
        <v>0.7</v>
      </c>
      <c r="J25" s="415">
        <v>0.95</v>
      </c>
      <c r="K25" s="415">
        <v>0.95</v>
      </c>
      <c r="L25" s="415">
        <v>0.7</v>
      </c>
      <c r="M25" s="415">
        <v>0.95</v>
      </c>
      <c r="N25" s="492">
        <v>1</v>
      </c>
      <c r="O25" s="415">
        <v>0.9</v>
      </c>
    </row>
    <row r="26" spans="1:15" ht="15.6" x14ac:dyDescent="0.3">
      <c r="A26" s="25">
        <v>666505</v>
      </c>
      <c r="B26" s="26" t="s">
        <v>70</v>
      </c>
      <c r="C26" s="3">
        <v>1</v>
      </c>
      <c r="D26" s="3">
        <v>0.2</v>
      </c>
      <c r="E26" s="414">
        <v>1</v>
      </c>
      <c r="F26" s="415">
        <v>0.9</v>
      </c>
      <c r="G26" s="415">
        <v>0.9</v>
      </c>
      <c r="H26" s="415">
        <v>0.9</v>
      </c>
      <c r="I26" s="415">
        <v>0.7</v>
      </c>
      <c r="J26" s="415">
        <v>0.95</v>
      </c>
      <c r="K26" s="415">
        <v>0.95</v>
      </c>
      <c r="L26" s="415">
        <v>0.95</v>
      </c>
      <c r="M26" s="415">
        <v>0.95</v>
      </c>
      <c r="N26" s="492">
        <v>0.5</v>
      </c>
      <c r="O26" s="415">
        <v>0.95</v>
      </c>
    </row>
    <row r="27" spans="1:15" ht="15.6" x14ac:dyDescent="0.3">
      <c r="A27" s="447">
        <v>666506</v>
      </c>
      <c r="B27" s="495" t="s">
        <v>71</v>
      </c>
      <c r="C27" s="496">
        <v>3</v>
      </c>
      <c r="D27" s="496">
        <v>1</v>
      </c>
      <c r="E27" s="497">
        <v>2</v>
      </c>
      <c r="F27" s="498">
        <v>0.45</v>
      </c>
      <c r="G27" s="498">
        <v>0.06</v>
      </c>
      <c r="H27" s="498">
        <v>0.45</v>
      </c>
      <c r="I27" s="498">
        <v>0.35</v>
      </c>
      <c r="J27" s="498">
        <v>0.25</v>
      </c>
      <c r="K27" s="498">
        <v>0.25</v>
      </c>
      <c r="L27" s="498">
        <v>0.25</v>
      </c>
      <c r="M27" s="498">
        <v>0.2</v>
      </c>
      <c r="N27" s="499">
        <v>1</v>
      </c>
      <c r="O27" s="498">
        <v>0.85</v>
      </c>
    </row>
    <row r="28" spans="1:15" ht="15.6" x14ac:dyDescent="0.3">
      <c r="A28" s="25">
        <v>666507</v>
      </c>
      <c r="B28" s="26" t="s">
        <v>72</v>
      </c>
      <c r="C28" s="3">
        <v>5</v>
      </c>
      <c r="D28" s="3">
        <v>1.8</v>
      </c>
      <c r="E28" s="414">
        <v>3</v>
      </c>
      <c r="F28" s="415">
        <v>0.8</v>
      </c>
      <c r="G28" s="415">
        <v>0.6</v>
      </c>
      <c r="H28" s="415">
        <v>0.7</v>
      </c>
      <c r="I28" s="415">
        <v>0.7</v>
      </c>
      <c r="J28" s="415">
        <v>0.95</v>
      </c>
      <c r="K28" s="415">
        <v>0.95</v>
      </c>
      <c r="L28" s="415">
        <v>0.95</v>
      </c>
      <c r="M28" s="415">
        <v>0.95</v>
      </c>
      <c r="N28" s="492">
        <v>1</v>
      </c>
      <c r="O28" s="415">
        <v>0.9</v>
      </c>
    </row>
    <row r="29" spans="1:15" ht="15.6" x14ac:dyDescent="0.3">
      <c r="A29" s="25">
        <v>666509</v>
      </c>
      <c r="B29" s="26" t="s">
        <v>73</v>
      </c>
      <c r="C29" s="3">
        <v>4</v>
      </c>
      <c r="D29" s="3">
        <v>0.5</v>
      </c>
      <c r="E29" s="414">
        <v>1</v>
      </c>
      <c r="F29" s="415">
        <v>0.95</v>
      </c>
      <c r="G29" s="415">
        <v>0.95</v>
      </c>
      <c r="H29" s="415">
        <v>0.95</v>
      </c>
      <c r="I29" s="415">
        <v>0.7</v>
      </c>
      <c r="J29" s="415">
        <v>0.95</v>
      </c>
      <c r="K29" s="415">
        <v>0.95</v>
      </c>
      <c r="L29" s="415">
        <v>0.95</v>
      </c>
      <c r="M29" s="415">
        <v>0.95</v>
      </c>
      <c r="N29" s="492">
        <v>0.5</v>
      </c>
      <c r="O29" s="415">
        <v>0.85</v>
      </c>
    </row>
    <row r="30" spans="1:15" ht="15.6" x14ac:dyDescent="0.3">
      <c r="A30" s="25">
        <v>666510</v>
      </c>
      <c r="B30" s="26" t="s">
        <v>653</v>
      </c>
      <c r="C30" s="3">
        <v>4</v>
      </c>
      <c r="D30" s="3">
        <v>0.3</v>
      </c>
      <c r="E30" s="414">
        <v>1</v>
      </c>
      <c r="F30" s="415">
        <v>0.95</v>
      </c>
      <c r="G30" s="415">
        <v>0.95</v>
      </c>
      <c r="H30" s="415">
        <v>0.95</v>
      </c>
      <c r="I30" s="415">
        <v>0.7</v>
      </c>
      <c r="J30" s="415">
        <v>0.95</v>
      </c>
      <c r="K30" s="415">
        <v>0.95</v>
      </c>
      <c r="L30" s="415">
        <v>0.95</v>
      </c>
      <c r="M30" s="415">
        <v>0.95</v>
      </c>
      <c r="N30" s="492">
        <v>0.33</v>
      </c>
      <c r="O30" s="415">
        <v>0.85</v>
      </c>
    </row>
    <row r="31" spans="1:15" ht="15.6" x14ac:dyDescent="0.3">
      <c r="A31" s="25">
        <v>666511</v>
      </c>
      <c r="B31" s="29" t="s">
        <v>75</v>
      </c>
      <c r="C31" s="3">
        <v>1</v>
      </c>
      <c r="D31" s="3">
        <v>0.5</v>
      </c>
      <c r="E31" s="414">
        <v>1</v>
      </c>
      <c r="F31" s="415">
        <v>0.9</v>
      </c>
      <c r="G31" s="415">
        <v>0.9</v>
      </c>
      <c r="H31" s="415">
        <v>0.9</v>
      </c>
      <c r="I31" s="415">
        <v>0.7</v>
      </c>
      <c r="J31" s="415">
        <v>0.95</v>
      </c>
      <c r="K31" s="415">
        <v>0.95</v>
      </c>
      <c r="L31" s="415">
        <v>0.95</v>
      </c>
      <c r="M31" s="415">
        <v>0.95</v>
      </c>
      <c r="N31" s="492">
        <v>0.5</v>
      </c>
      <c r="O31" s="415">
        <v>0.8</v>
      </c>
    </row>
    <row r="32" spans="1:15" ht="15.6" x14ac:dyDescent="0.3">
      <c r="A32" s="25">
        <v>666513</v>
      </c>
      <c r="B32" s="26" t="s">
        <v>76</v>
      </c>
      <c r="C32" s="3">
        <v>1</v>
      </c>
      <c r="D32" s="3">
        <v>0.5</v>
      </c>
      <c r="E32" s="414">
        <v>2</v>
      </c>
      <c r="F32" s="415">
        <v>0.9</v>
      </c>
      <c r="G32" s="415">
        <v>0.9</v>
      </c>
      <c r="H32" s="415">
        <v>0.9</v>
      </c>
      <c r="I32" s="415">
        <v>0.7</v>
      </c>
      <c r="J32" s="415">
        <v>0.95</v>
      </c>
      <c r="K32" s="415">
        <v>0.95</v>
      </c>
      <c r="L32" s="415">
        <v>0.95</v>
      </c>
      <c r="M32" s="415">
        <v>0.95</v>
      </c>
      <c r="N32" s="492">
        <v>1</v>
      </c>
      <c r="O32" s="415">
        <v>0.85</v>
      </c>
    </row>
    <row r="33" spans="1:15" ht="15.6" x14ac:dyDescent="0.3">
      <c r="A33" s="25">
        <v>666516</v>
      </c>
      <c r="B33" s="26" t="s">
        <v>77</v>
      </c>
      <c r="C33" s="3">
        <v>1</v>
      </c>
      <c r="D33" s="3">
        <v>0.1</v>
      </c>
      <c r="E33" s="414">
        <v>3</v>
      </c>
      <c r="F33" s="415">
        <v>0.9</v>
      </c>
      <c r="G33" s="415">
        <v>0.9</v>
      </c>
      <c r="H33" s="415">
        <v>0.9</v>
      </c>
      <c r="I33" s="415">
        <v>0.7</v>
      </c>
      <c r="J33" s="415">
        <v>0.95</v>
      </c>
      <c r="K33" s="415">
        <v>0.95</v>
      </c>
      <c r="L33" s="415">
        <v>0.95</v>
      </c>
      <c r="M33" s="415">
        <v>0.95</v>
      </c>
      <c r="N33" s="492">
        <v>1</v>
      </c>
      <c r="O33" s="415">
        <v>0.8</v>
      </c>
    </row>
    <row r="34" spans="1:15" ht="15.6" x14ac:dyDescent="0.3">
      <c r="A34" s="25">
        <v>666517</v>
      </c>
      <c r="B34" s="26" t="s">
        <v>78</v>
      </c>
      <c r="C34" s="3">
        <v>1</v>
      </c>
      <c r="D34" s="3">
        <v>0.2</v>
      </c>
      <c r="E34" s="414">
        <v>3</v>
      </c>
      <c r="F34" s="415">
        <v>0.9</v>
      </c>
      <c r="G34" s="415">
        <v>0.9</v>
      </c>
      <c r="H34" s="415">
        <v>0.9</v>
      </c>
      <c r="I34" s="415">
        <v>0.7</v>
      </c>
      <c r="J34" s="415">
        <v>0.95</v>
      </c>
      <c r="K34" s="415">
        <v>0.95</v>
      </c>
      <c r="L34" s="415">
        <v>0.95</v>
      </c>
      <c r="M34" s="415">
        <v>0.95</v>
      </c>
      <c r="N34" s="492">
        <v>1</v>
      </c>
      <c r="O34" s="415">
        <v>0.8</v>
      </c>
    </row>
    <row r="35" spans="1:15" ht="15.6" x14ac:dyDescent="0.3">
      <c r="A35" s="447">
        <v>666518</v>
      </c>
      <c r="B35" s="448" t="s">
        <v>79</v>
      </c>
      <c r="C35" s="496">
        <v>3</v>
      </c>
      <c r="D35" s="496">
        <v>1</v>
      </c>
      <c r="E35" s="497">
        <v>2</v>
      </c>
      <c r="F35" s="498">
        <v>0.45</v>
      </c>
      <c r="G35" s="498">
        <v>0.06</v>
      </c>
      <c r="H35" s="498">
        <v>0.45</v>
      </c>
      <c r="I35" s="498">
        <v>0.35</v>
      </c>
      <c r="J35" s="498">
        <v>0.25</v>
      </c>
      <c r="K35" s="498">
        <v>0.25</v>
      </c>
      <c r="L35" s="498">
        <v>0.25</v>
      </c>
      <c r="M35" s="498">
        <v>0.2</v>
      </c>
      <c r="N35" s="499">
        <v>1</v>
      </c>
      <c r="O35" s="498">
        <v>0.85</v>
      </c>
    </row>
    <row r="36" spans="1:15" ht="15.6" x14ac:dyDescent="0.3">
      <c r="A36" s="25">
        <v>666519</v>
      </c>
      <c r="B36" s="26" t="s">
        <v>80</v>
      </c>
      <c r="C36" s="3">
        <v>1</v>
      </c>
      <c r="D36" s="3">
        <v>0.5</v>
      </c>
      <c r="E36" s="414">
        <v>2</v>
      </c>
      <c r="F36" s="415">
        <v>0.99</v>
      </c>
      <c r="G36" s="415">
        <v>0.99</v>
      </c>
      <c r="H36" s="415">
        <v>0.9</v>
      </c>
      <c r="I36" s="415">
        <v>0.7</v>
      </c>
      <c r="J36" s="415">
        <v>0.95</v>
      </c>
      <c r="K36" s="415">
        <v>0.95</v>
      </c>
      <c r="L36" s="415">
        <v>0.95</v>
      </c>
      <c r="M36" s="415">
        <v>0.95</v>
      </c>
      <c r="N36" s="492">
        <v>1</v>
      </c>
      <c r="O36" s="415">
        <v>0.95</v>
      </c>
    </row>
    <row r="37" spans="1:15" ht="15.6" x14ac:dyDescent="0.3">
      <c r="A37" s="25">
        <v>666521</v>
      </c>
      <c r="B37" s="26" t="s">
        <v>81</v>
      </c>
      <c r="C37" s="3">
        <v>4.5</v>
      </c>
      <c r="D37" s="3">
        <v>1.8</v>
      </c>
      <c r="E37" s="414">
        <v>3</v>
      </c>
      <c r="F37" s="415">
        <v>0.8</v>
      </c>
      <c r="G37" s="415">
        <v>0.6</v>
      </c>
      <c r="H37" s="415">
        <v>0.45</v>
      </c>
      <c r="I37" s="415">
        <v>0.7</v>
      </c>
      <c r="J37" s="415">
        <v>0.95</v>
      </c>
      <c r="K37" s="415">
        <v>0.9</v>
      </c>
      <c r="L37" s="415">
        <v>0.7</v>
      </c>
      <c r="M37" s="415">
        <v>0.95</v>
      </c>
      <c r="N37" s="492">
        <v>1</v>
      </c>
      <c r="O37" s="415">
        <v>0.9</v>
      </c>
    </row>
    <row r="38" spans="1:15" ht="15.6" x14ac:dyDescent="0.3">
      <c r="A38" s="25">
        <v>666522</v>
      </c>
      <c r="B38" s="29" t="s">
        <v>82</v>
      </c>
      <c r="C38" s="3">
        <v>0.5</v>
      </c>
      <c r="D38" s="3">
        <v>0.1</v>
      </c>
      <c r="E38" s="414">
        <v>2</v>
      </c>
      <c r="F38" s="415">
        <v>0.99</v>
      </c>
      <c r="G38" s="415">
        <v>0.99</v>
      </c>
      <c r="H38" s="415">
        <v>0.9</v>
      </c>
      <c r="I38" s="415">
        <v>0.7</v>
      </c>
      <c r="J38" s="415">
        <v>0.85</v>
      </c>
      <c r="K38" s="415">
        <v>0.85</v>
      </c>
      <c r="L38" s="415">
        <v>0.85</v>
      </c>
      <c r="M38" s="415">
        <v>0.85</v>
      </c>
      <c r="N38" s="492">
        <v>0.5</v>
      </c>
      <c r="O38" s="415">
        <v>0.8</v>
      </c>
    </row>
    <row r="39" spans="1:15" ht="15.6" x14ac:dyDescent="0.3">
      <c r="A39" s="25">
        <v>666523</v>
      </c>
      <c r="B39" s="26" t="s">
        <v>83</v>
      </c>
      <c r="C39" s="3">
        <v>1</v>
      </c>
      <c r="D39" s="3">
        <v>0.05</v>
      </c>
      <c r="E39" s="414">
        <v>3</v>
      </c>
      <c r="F39" s="415">
        <v>0.99</v>
      </c>
      <c r="G39" s="415">
        <v>0.99</v>
      </c>
      <c r="H39" s="415">
        <v>0.9</v>
      </c>
      <c r="I39" s="415">
        <v>0.99</v>
      </c>
      <c r="J39" s="415">
        <v>0.95</v>
      </c>
      <c r="K39" s="415">
        <v>0.95</v>
      </c>
      <c r="L39" s="415">
        <v>0.95</v>
      </c>
      <c r="M39" s="415">
        <v>0.95</v>
      </c>
      <c r="N39" s="492">
        <v>1</v>
      </c>
      <c r="O39" s="415">
        <v>0.95</v>
      </c>
    </row>
    <row r="40" spans="1:15" ht="15.6" x14ac:dyDescent="0.3">
      <c r="A40" s="25">
        <v>666530</v>
      </c>
      <c r="B40" s="26" t="s">
        <v>84</v>
      </c>
      <c r="C40" s="3">
        <v>2</v>
      </c>
      <c r="D40" s="3">
        <v>0.5</v>
      </c>
      <c r="E40" s="414">
        <v>1</v>
      </c>
      <c r="F40" s="415">
        <v>0.9</v>
      </c>
      <c r="G40" s="415">
        <v>0.9</v>
      </c>
      <c r="H40" s="415">
        <v>0.9</v>
      </c>
      <c r="I40" s="415">
        <v>0.7</v>
      </c>
      <c r="J40" s="415">
        <v>0.95</v>
      </c>
      <c r="K40" s="415">
        <v>0.95</v>
      </c>
      <c r="L40" s="415">
        <v>0.95</v>
      </c>
      <c r="M40" s="415">
        <v>0.95</v>
      </c>
      <c r="N40" s="492">
        <v>1</v>
      </c>
      <c r="O40" s="415">
        <v>0.9</v>
      </c>
    </row>
    <row r="41" spans="1:15" ht="15.6" x14ac:dyDescent="0.3">
      <c r="A41" s="25">
        <v>666531</v>
      </c>
      <c r="B41" s="26" t="s">
        <v>85</v>
      </c>
      <c r="C41" s="3">
        <v>1</v>
      </c>
      <c r="D41" s="3">
        <v>0.2</v>
      </c>
      <c r="E41" s="414">
        <v>1</v>
      </c>
      <c r="F41" s="415">
        <v>0.95</v>
      </c>
      <c r="G41" s="415">
        <v>0.95</v>
      </c>
      <c r="H41" s="415">
        <v>0.9</v>
      </c>
      <c r="I41" s="415">
        <v>0.7</v>
      </c>
      <c r="J41" s="415">
        <v>0.95</v>
      </c>
      <c r="K41" s="415">
        <v>0.95</v>
      </c>
      <c r="L41" s="415">
        <v>0.95</v>
      </c>
      <c r="M41" s="415">
        <v>0.95</v>
      </c>
      <c r="N41" s="492">
        <v>1</v>
      </c>
      <c r="O41" s="415">
        <v>0.85</v>
      </c>
    </row>
    <row r="42" spans="1:15" ht="15.6" x14ac:dyDescent="0.3">
      <c r="A42" s="25">
        <v>666540</v>
      </c>
      <c r="B42" s="26" t="s">
        <v>654</v>
      </c>
      <c r="C42" s="3">
        <v>3</v>
      </c>
      <c r="D42" s="3">
        <v>1</v>
      </c>
      <c r="E42" s="414">
        <v>2</v>
      </c>
      <c r="F42" s="415">
        <v>0.05</v>
      </c>
      <c r="G42" s="415">
        <v>0.3</v>
      </c>
      <c r="H42" s="415">
        <v>0.45</v>
      </c>
      <c r="I42" s="415">
        <v>0.45</v>
      </c>
      <c r="J42" s="415">
        <v>0.05</v>
      </c>
      <c r="K42" s="415">
        <v>0.2</v>
      </c>
      <c r="L42" s="415">
        <v>0.2</v>
      </c>
      <c r="M42" s="415">
        <v>0.3</v>
      </c>
      <c r="N42" s="492">
        <v>1</v>
      </c>
      <c r="O42" s="415">
        <v>0.85</v>
      </c>
    </row>
    <row r="43" spans="1:15" ht="15.6" x14ac:dyDescent="0.3">
      <c r="A43" s="447">
        <v>666541</v>
      </c>
      <c r="B43" s="448" t="s">
        <v>54</v>
      </c>
      <c r="C43" s="496">
        <v>3</v>
      </c>
      <c r="D43" s="496">
        <v>1</v>
      </c>
      <c r="E43" s="497">
        <v>2</v>
      </c>
      <c r="F43" s="498">
        <v>0.45</v>
      </c>
      <c r="G43" s="498">
        <v>0.45</v>
      </c>
      <c r="H43" s="498">
        <v>0.45</v>
      </c>
      <c r="I43" s="498">
        <v>0.35</v>
      </c>
      <c r="J43" s="498">
        <v>0.25</v>
      </c>
      <c r="K43" s="498">
        <v>0.25</v>
      </c>
      <c r="L43" s="498">
        <v>0.25</v>
      </c>
      <c r="M43" s="498">
        <v>0.2</v>
      </c>
      <c r="N43" s="499">
        <v>1</v>
      </c>
      <c r="O43" s="498">
        <v>0.85</v>
      </c>
    </row>
    <row r="44" spans="1:15" x14ac:dyDescent="0.3">
      <c r="A44" s="3">
        <v>666536</v>
      </c>
      <c r="B44" s="3" t="s">
        <v>219</v>
      </c>
      <c r="C44" s="3">
        <v>5</v>
      </c>
      <c r="D44" s="3">
        <v>2</v>
      </c>
      <c r="E44" s="414">
        <v>4</v>
      </c>
      <c r="F44" s="416">
        <v>0.05</v>
      </c>
      <c r="G44" s="415">
        <v>0.05</v>
      </c>
      <c r="H44" s="415">
        <v>0.02</v>
      </c>
      <c r="I44" s="415">
        <v>0.01</v>
      </c>
      <c r="J44" s="415">
        <v>0.95</v>
      </c>
      <c r="K44" s="415">
        <v>0.95</v>
      </c>
      <c r="L44" s="415">
        <v>0.95</v>
      </c>
      <c r="M44" s="415">
        <v>0.95</v>
      </c>
      <c r="N44" s="492">
        <v>1</v>
      </c>
      <c r="O44" s="415">
        <v>0.9</v>
      </c>
    </row>
    <row r="45" spans="1:15" x14ac:dyDescent="0.3">
      <c r="A45" s="3">
        <v>666520</v>
      </c>
      <c r="B45" s="3" t="s">
        <v>643</v>
      </c>
      <c r="C45" s="3">
        <v>2</v>
      </c>
      <c r="D45" s="3">
        <v>1</v>
      </c>
      <c r="E45" s="414">
        <v>1</v>
      </c>
      <c r="F45" s="415">
        <v>0.95</v>
      </c>
      <c r="G45" s="415">
        <v>0.95</v>
      </c>
      <c r="H45" s="415">
        <v>0.95</v>
      </c>
      <c r="I45" s="415">
        <v>0.7</v>
      </c>
      <c r="J45" s="415">
        <v>0.95</v>
      </c>
      <c r="K45" s="415">
        <v>0.95</v>
      </c>
      <c r="L45" s="415">
        <v>0.95</v>
      </c>
      <c r="M45" s="415">
        <v>0.95</v>
      </c>
      <c r="N45" s="492">
        <v>1</v>
      </c>
      <c r="O45" s="415">
        <v>0.95</v>
      </c>
    </row>
    <row r="46" spans="1:15" x14ac:dyDescent="0.3">
      <c r="A46" s="3">
        <v>666545</v>
      </c>
      <c r="B46" s="3" t="s">
        <v>644</v>
      </c>
      <c r="C46" s="3">
        <v>3</v>
      </c>
      <c r="D46" s="3">
        <v>0.1</v>
      </c>
      <c r="E46" s="486">
        <v>2</v>
      </c>
      <c r="F46" s="487">
        <v>0.95</v>
      </c>
      <c r="G46" s="487">
        <v>0.95</v>
      </c>
      <c r="H46" s="487">
        <v>0.95</v>
      </c>
      <c r="I46" s="487">
        <v>0.7</v>
      </c>
      <c r="J46" s="415">
        <v>0.95</v>
      </c>
      <c r="K46" s="415">
        <v>0.95</v>
      </c>
      <c r="L46" s="415">
        <v>0.95</v>
      </c>
      <c r="M46" s="415">
        <v>0.95</v>
      </c>
      <c r="N46" s="493">
        <v>1</v>
      </c>
      <c r="O46" s="487">
        <v>0.95</v>
      </c>
    </row>
    <row r="47" spans="1:15" x14ac:dyDescent="0.3">
      <c r="C47" s="3"/>
      <c r="D47" s="3"/>
    </row>
    <row r="49" spans="2:2" x14ac:dyDescent="0.3">
      <c r="B49" s="351"/>
    </row>
  </sheetData>
  <mergeCells count="4">
    <mergeCell ref="E22:I22"/>
    <mergeCell ref="N22:N23"/>
    <mergeCell ref="O22:O23"/>
    <mergeCell ref="J22:M2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7E95-914C-4521-9851-349243792809}">
  <sheetPr>
    <tabColor theme="6" tint="0.39997558519241921"/>
  </sheetPr>
  <dimension ref="E8:V55"/>
  <sheetViews>
    <sheetView topLeftCell="A9" zoomScale="90" zoomScaleNormal="90" workbookViewId="0">
      <selection activeCell="T27" sqref="T27"/>
    </sheetView>
  </sheetViews>
  <sheetFormatPr defaultRowHeight="14.4" x14ac:dyDescent="0.3"/>
  <cols>
    <col min="5" max="5" width="25.109375" customWidth="1"/>
    <col min="6" max="6" width="44.88671875" customWidth="1"/>
    <col min="7" max="7" width="21.21875" customWidth="1"/>
    <col min="8" max="8" width="12.21875" customWidth="1"/>
    <col min="9" max="9" width="6.21875" customWidth="1"/>
    <col min="10" max="10" width="8.77734375"/>
  </cols>
  <sheetData>
    <row r="8" spans="5:22" x14ac:dyDescent="0.3">
      <c r="G8" t="s">
        <v>646</v>
      </c>
      <c r="H8">
        <v>12</v>
      </c>
    </row>
    <row r="10" spans="5:22" ht="15" thickBot="1" x14ac:dyDescent="0.35">
      <c r="K10">
        <v>7</v>
      </c>
      <c r="N10">
        <v>10</v>
      </c>
      <c r="Q10">
        <v>13</v>
      </c>
      <c r="T10">
        <v>16</v>
      </c>
    </row>
    <row r="11" spans="5:22" x14ac:dyDescent="0.3">
      <c r="E11" s="66"/>
      <c r="F11" s="202"/>
      <c r="G11" s="202" t="s">
        <v>648</v>
      </c>
      <c r="H11" s="202" t="s">
        <v>647</v>
      </c>
      <c r="I11" s="202" t="s">
        <v>651</v>
      </c>
      <c r="J11" s="199"/>
      <c r="K11" s="66" t="s">
        <v>206</v>
      </c>
      <c r="L11" s="202"/>
      <c r="M11" s="199"/>
      <c r="N11" s="66" t="s">
        <v>302</v>
      </c>
      <c r="O11" s="202"/>
      <c r="P11" s="199"/>
      <c r="Q11" s="66" t="s">
        <v>63</v>
      </c>
      <c r="R11" s="202"/>
      <c r="S11" s="199"/>
      <c r="T11" s="66" t="s">
        <v>56</v>
      </c>
      <c r="U11" s="202"/>
      <c r="V11" s="199"/>
    </row>
    <row r="12" spans="5:22" x14ac:dyDescent="0.3">
      <c r="E12" s="68"/>
      <c r="J12" s="200"/>
      <c r="K12" s="473" t="s">
        <v>649</v>
      </c>
      <c r="L12" t="s">
        <v>650</v>
      </c>
      <c r="M12" s="200" t="s">
        <v>48</v>
      </c>
      <c r="N12" s="473" t="s">
        <v>649</v>
      </c>
      <c r="O12" t="s">
        <v>650</v>
      </c>
      <c r="P12" s="200" t="s">
        <v>48</v>
      </c>
      <c r="Q12" s="473" t="s">
        <v>649</v>
      </c>
      <c r="R12" t="s">
        <v>650</v>
      </c>
      <c r="S12" s="200" t="s">
        <v>48</v>
      </c>
      <c r="T12" s="473" t="s">
        <v>649</v>
      </c>
      <c r="U12" t="s">
        <v>650</v>
      </c>
      <c r="V12" s="200" t="s">
        <v>48</v>
      </c>
    </row>
    <row r="13" spans="5:22" ht="15.6" x14ac:dyDescent="0.3">
      <c r="E13" s="364">
        <v>666501</v>
      </c>
      <c r="F13" s="26" t="s">
        <v>69</v>
      </c>
      <c r="G13">
        <f>VLOOKUP(E13,ModelsDemand_ToTissue!$D$42:$H$85,5,FALSE)</f>
        <v>3131</v>
      </c>
      <c r="H13">
        <f>IF(G13&gt;0,ROUND(G13/$H$8,0),"")</f>
        <v>261</v>
      </c>
      <c r="I13" s="348">
        <f>SUM(K13,N13,Q13,T13)</f>
        <v>0.99999999999999989</v>
      </c>
      <c r="J13" s="428"/>
      <c r="K13" s="484">
        <v>0.09</v>
      </c>
      <c r="L13">
        <f>IFERROR(ROUND(K13*H13,0),"")</f>
        <v>23</v>
      </c>
      <c r="M13" s="200"/>
      <c r="N13" s="484">
        <v>0.83</v>
      </c>
      <c r="O13">
        <f>IFERROR(ROUND(N13*H13,0),"")</f>
        <v>217</v>
      </c>
      <c r="P13" s="200"/>
      <c r="Q13" s="484">
        <v>0.08</v>
      </c>
      <c r="R13">
        <f>IFERROR(ROUND(Q13*H13,0),"")</f>
        <v>21</v>
      </c>
      <c r="S13" s="200"/>
      <c r="T13" s="484">
        <v>0</v>
      </c>
      <c r="U13">
        <f>IFERROR(ROUND(T13*H13,0),"")</f>
        <v>0</v>
      </c>
      <c r="V13" s="200"/>
    </row>
    <row r="14" spans="5:22" ht="15.6" x14ac:dyDescent="0.3">
      <c r="E14" s="364">
        <v>666502</v>
      </c>
      <c r="F14" s="26" t="s">
        <v>62</v>
      </c>
      <c r="G14">
        <f>VLOOKUP(E14,ModelsDemand_ToTissue!$D$42:$H$85,5,FALSE)</f>
        <v>1980</v>
      </c>
      <c r="H14">
        <f t="shared" ref="H14:H35" si="0">IF(G14&gt;0,ROUND(G14/$H$8,0),"")</f>
        <v>165</v>
      </c>
      <c r="I14" s="348">
        <f t="shared" ref="I14:I35" si="1">SUM(K14,N14,Q14,T14)</f>
        <v>1</v>
      </c>
      <c r="J14" s="428"/>
      <c r="K14" s="484">
        <v>0</v>
      </c>
      <c r="L14">
        <f t="shared" ref="L14:L35" si="2">IFERROR(ROUND(K14*H14,0),"")</f>
        <v>0</v>
      </c>
      <c r="M14" s="200"/>
      <c r="N14" s="484">
        <v>0.76</v>
      </c>
      <c r="O14">
        <f t="shared" ref="O14:O35" si="3">IFERROR(ROUND(N14*H14,0),"")</f>
        <v>125</v>
      </c>
      <c r="P14" s="200"/>
      <c r="Q14" s="484">
        <v>0.18</v>
      </c>
      <c r="R14">
        <f t="shared" ref="R14:R35" si="4">IFERROR(ROUND(Q14*H14,0),"")</f>
        <v>30</v>
      </c>
      <c r="S14" s="200"/>
      <c r="T14" s="484">
        <v>0.06</v>
      </c>
      <c r="U14">
        <f t="shared" ref="U14:U35" si="5">IFERROR(ROUND(T14*H14,0),"")</f>
        <v>10</v>
      </c>
      <c r="V14" s="200"/>
    </row>
    <row r="15" spans="5:22" ht="15.6" x14ac:dyDescent="0.3">
      <c r="E15" s="364">
        <v>666505</v>
      </c>
      <c r="F15" s="26" t="s">
        <v>70</v>
      </c>
      <c r="G15">
        <f>VLOOKUP(E15,ModelsDemand_ToTissue!$D$42:$H$85,5,FALSE)</f>
        <v>303</v>
      </c>
      <c r="H15">
        <f t="shared" si="0"/>
        <v>25</v>
      </c>
      <c r="I15" s="348">
        <f t="shared" si="1"/>
        <v>1</v>
      </c>
      <c r="J15" s="428"/>
      <c r="K15" s="484">
        <v>0.32</v>
      </c>
      <c r="L15">
        <f t="shared" si="2"/>
        <v>8</v>
      </c>
      <c r="M15" s="200"/>
      <c r="N15" s="484">
        <v>0</v>
      </c>
      <c r="O15">
        <f t="shared" si="3"/>
        <v>0</v>
      </c>
      <c r="P15" s="200"/>
      <c r="Q15" s="484">
        <v>0.68</v>
      </c>
      <c r="R15">
        <f t="shared" si="4"/>
        <v>17</v>
      </c>
      <c r="S15" s="200"/>
      <c r="T15" s="484">
        <v>0</v>
      </c>
      <c r="U15">
        <f t="shared" si="5"/>
        <v>0</v>
      </c>
      <c r="V15" s="200"/>
    </row>
    <row r="16" spans="5:22" ht="15.6" x14ac:dyDescent="0.3">
      <c r="E16" s="364">
        <v>666506</v>
      </c>
      <c r="F16" s="29" t="s">
        <v>71</v>
      </c>
      <c r="G16">
        <f>VLOOKUP(E16,ModelsDemand_ToTissue!$D$42:$H$85,5,FALSE)</f>
        <v>626</v>
      </c>
      <c r="H16">
        <f t="shared" si="0"/>
        <v>52</v>
      </c>
      <c r="I16" s="348">
        <f t="shared" si="1"/>
        <v>1</v>
      </c>
      <c r="J16" s="428"/>
      <c r="K16" s="484">
        <v>0</v>
      </c>
      <c r="L16">
        <f t="shared" si="2"/>
        <v>0</v>
      </c>
      <c r="M16" s="200"/>
      <c r="N16" s="484">
        <v>1</v>
      </c>
      <c r="O16">
        <f t="shared" si="3"/>
        <v>52</v>
      </c>
      <c r="P16" s="200"/>
      <c r="Q16" s="484">
        <v>0</v>
      </c>
      <c r="R16">
        <f t="shared" si="4"/>
        <v>0</v>
      </c>
      <c r="S16" s="200"/>
      <c r="T16" s="484">
        <v>0</v>
      </c>
      <c r="U16">
        <f t="shared" si="5"/>
        <v>0</v>
      </c>
      <c r="V16" s="200"/>
    </row>
    <row r="17" spans="5:22" ht="15.6" x14ac:dyDescent="0.3">
      <c r="E17" s="364">
        <v>666507</v>
      </c>
      <c r="F17" s="26" t="s">
        <v>72</v>
      </c>
      <c r="G17">
        <f>VLOOKUP(E17,ModelsDemand_ToTissue!$D$42:$H$85,5,FALSE)</f>
        <v>99</v>
      </c>
      <c r="H17">
        <f t="shared" si="0"/>
        <v>8</v>
      </c>
      <c r="I17" s="348">
        <f t="shared" si="1"/>
        <v>1</v>
      </c>
      <c r="J17" s="428"/>
      <c r="K17" s="484">
        <v>1</v>
      </c>
      <c r="L17">
        <f t="shared" si="2"/>
        <v>8</v>
      </c>
      <c r="M17" s="200"/>
      <c r="N17" s="484">
        <v>0</v>
      </c>
      <c r="O17">
        <f t="shared" si="3"/>
        <v>0</v>
      </c>
      <c r="P17" s="200"/>
      <c r="Q17" s="484">
        <v>0</v>
      </c>
      <c r="R17">
        <f t="shared" si="4"/>
        <v>0</v>
      </c>
      <c r="S17" s="200"/>
      <c r="T17" s="484">
        <v>0</v>
      </c>
      <c r="U17">
        <f t="shared" si="5"/>
        <v>0</v>
      </c>
      <c r="V17" s="200"/>
    </row>
    <row r="18" spans="5:22" ht="15.6" x14ac:dyDescent="0.3">
      <c r="E18" s="364">
        <v>666509</v>
      </c>
      <c r="F18" s="26" t="s">
        <v>73</v>
      </c>
      <c r="G18">
        <f>VLOOKUP(E18,ModelsDemand_ToTissue!$D$42:$H$85,5,FALSE)</f>
        <v>402</v>
      </c>
      <c r="H18">
        <f t="shared" si="0"/>
        <v>34</v>
      </c>
      <c r="I18" s="348">
        <f t="shared" si="1"/>
        <v>1</v>
      </c>
      <c r="J18" s="428"/>
      <c r="K18" s="484">
        <v>0.95</v>
      </c>
      <c r="L18">
        <f t="shared" si="2"/>
        <v>32</v>
      </c>
      <c r="M18" s="200"/>
      <c r="N18" s="484">
        <v>0</v>
      </c>
      <c r="O18">
        <f t="shared" si="3"/>
        <v>0</v>
      </c>
      <c r="P18" s="200"/>
      <c r="Q18" s="484">
        <v>0</v>
      </c>
      <c r="R18">
        <f t="shared" si="4"/>
        <v>0</v>
      </c>
      <c r="S18" s="200"/>
      <c r="T18" s="484">
        <v>0.05</v>
      </c>
      <c r="U18">
        <f t="shared" si="5"/>
        <v>2</v>
      </c>
      <c r="V18" s="200"/>
    </row>
    <row r="19" spans="5:22" ht="15.6" x14ac:dyDescent="0.3">
      <c r="E19" s="364">
        <v>666510</v>
      </c>
      <c r="F19" s="26" t="s">
        <v>653</v>
      </c>
      <c r="G19">
        <f>VLOOKUP(E19,ModelsDemand_ToTissue!$D$42:$H$85,5,FALSE)</f>
        <v>88</v>
      </c>
      <c r="H19">
        <f t="shared" si="0"/>
        <v>7</v>
      </c>
      <c r="I19" s="348">
        <f t="shared" si="1"/>
        <v>1</v>
      </c>
      <c r="J19" s="428"/>
      <c r="K19" s="484">
        <v>0.9</v>
      </c>
      <c r="L19">
        <f t="shared" si="2"/>
        <v>6</v>
      </c>
      <c r="M19" s="200"/>
      <c r="N19" s="484">
        <v>0</v>
      </c>
      <c r="O19">
        <f t="shared" si="3"/>
        <v>0</v>
      </c>
      <c r="P19" s="200"/>
      <c r="Q19" s="484">
        <v>0.1</v>
      </c>
      <c r="R19">
        <f t="shared" si="4"/>
        <v>1</v>
      </c>
      <c r="S19" s="200"/>
      <c r="T19" s="484">
        <v>0</v>
      </c>
      <c r="U19">
        <f t="shared" si="5"/>
        <v>0</v>
      </c>
      <c r="V19" s="200"/>
    </row>
    <row r="20" spans="5:22" ht="15.6" x14ac:dyDescent="0.3">
      <c r="E20" s="364">
        <v>666511</v>
      </c>
      <c r="F20" s="29" t="s">
        <v>75</v>
      </c>
      <c r="G20">
        <f>VLOOKUP(E20,ModelsDemand_ToTissue!$D$42:$H$85,5,FALSE)</f>
        <v>45</v>
      </c>
      <c r="H20">
        <f t="shared" si="0"/>
        <v>4</v>
      </c>
      <c r="I20" s="348">
        <f t="shared" si="1"/>
        <v>1</v>
      </c>
      <c r="J20" s="428"/>
      <c r="K20" s="484">
        <v>1</v>
      </c>
      <c r="L20">
        <f t="shared" si="2"/>
        <v>4</v>
      </c>
      <c r="M20" s="200"/>
      <c r="N20" s="484">
        <v>0</v>
      </c>
      <c r="O20">
        <f t="shared" si="3"/>
        <v>0</v>
      </c>
      <c r="P20" s="200"/>
      <c r="Q20" s="484">
        <v>0</v>
      </c>
      <c r="R20">
        <f t="shared" si="4"/>
        <v>0</v>
      </c>
      <c r="S20" s="200"/>
      <c r="T20" s="484">
        <v>0</v>
      </c>
      <c r="U20">
        <f t="shared" si="5"/>
        <v>0</v>
      </c>
      <c r="V20" s="200"/>
    </row>
    <row r="21" spans="5:22" ht="15.6" x14ac:dyDescent="0.3">
      <c r="E21" s="364">
        <v>666513</v>
      </c>
      <c r="F21" s="26" t="s">
        <v>76</v>
      </c>
      <c r="G21">
        <f>VLOOKUP(E21,ModelsDemand_ToTissue!$D$42:$H$85,5,FALSE)</f>
        <v>182</v>
      </c>
      <c r="H21">
        <f t="shared" si="0"/>
        <v>15</v>
      </c>
      <c r="I21" s="348">
        <f t="shared" si="1"/>
        <v>1</v>
      </c>
      <c r="J21" s="428"/>
      <c r="K21" s="484">
        <v>0.3</v>
      </c>
      <c r="L21">
        <f t="shared" si="2"/>
        <v>5</v>
      </c>
      <c r="M21" s="200"/>
      <c r="N21" s="484">
        <v>0</v>
      </c>
      <c r="O21">
        <f t="shared" si="3"/>
        <v>0</v>
      </c>
      <c r="P21" s="200"/>
      <c r="Q21" s="484">
        <v>0.7</v>
      </c>
      <c r="R21">
        <f t="shared" si="4"/>
        <v>11</v>
      </c>
      <c r="S21" s="200"/>
      <c r="T21" s="484">
        <v>0</v>
      </c>
      <c r="U21">
        <f t="shared" si="5"/>
        <v>0</v>
      </c>
      <c r="V21" s="200"/>
    </row>
    <row r="22" spans="5:22" ht="15.6" x14ac:dyDescent="0.3">
      <c r="E22" s="364">
        <v>666516</v>
      </c>
      <c r="F22" s="26" t="s">
        <v>77</v>
      </c>
      <c r="G22">
        <f>VLOOKUP(E22,ModelsDemand_ToTissue!$D$42:$H$85,5,FALSE)</f>
        <v>303</v>
      </c>
      <c r="H22">
        <f t="shared" si="0"/>
        <v>25</v>
      </c>
      <c r="I22" s="348">
        <f t="shared" si="1"/>
        <v>1</v>
      </c>
      <c r="J22" s="428"/>
      <c r="K22" s="484">
        <v>0.5</v>
      </c>
      <c r="L22">
        <f t="shared" si="2"/>
        <v>13</v>
      </c>
      <c r="M22" s="200"/>
      <c r="N22" s="484">
        <v>0</v>
      </c>
      <c r="O22">
        <f t="shared" si="3"/>
        <v>0</v>
      </c>
      <c r="P22" s="200"/>
      <c r="Q22" s="484">
        <v>0.5</v>
      </c>
      <c r="R22">
        <f t="shared" si="4"/>
        <v>13</v>
      </c>
      <c r="S22" s="200"/>
      <c r="T22" s="484">
        <v>0</v>
      </c>
      <c r="U22">
        <f t="shared" si="5"/>
        <v>0</v>
      </c>
      <c r="V22" s="200"/>
    </row>
    <row r="23" spans="5:22" ht="15.6" x14ac:dyDescent="0.3">
      <c r="E23" s="364">
        <v>666517</v>
      </c>
      <c r="F23" s="26" t="s">
        <v>78</v>
      </c>
      <c r="G23">
        <f>VLOOKUP(E23,ModelsDemand_ToTissue!$D$42:$H$85,5,FALSE)</f>
        <v>303</v>
      </c>
      <c r="H23">
        <f t="shared" si="0"/>
        <v>25</v>
      </c>
      <c r="I23" s="348">
        <f t="shared" si="1"/>
        <v>1</v>
      </c>
      <c r="J23" s="428"/>
      <c r="K23" s="484">
        <v>0.69</v>
      </c>
      <c r="L23">
        <f t="shared" si="2"/>
        <v>17</v>
      </c>
      <c r="M23" s="200"/>
      <c r="N23" s="484">
        <v>0</v>
      </c>
      <c r="O23">
        <f t="shared" si="3"/>
        <v>0</v>
      </c>
      <c r="P23" s="200"/>
      <c r="Q23" s="484">
        <v>0.31</v>
      </c>
      <c r="R23">
        <f t="shared" si="4"/>
        <v>8</v>
      </c>
      <c r="S23" s="200"/>
      <c r="T23" s="484">
        <v>0</v>
      </c>
      <c r="U23">
        <f t="shared" si="5"/>
        <v>0</v>
      </c>
      <c r="V23" s="200"/>
    </row>
    <row r="24" spans="5:22" ht="15.6" x14ac:dyDescent="0.3">
      <c r="E24" s="364">
        <v>666518</v>
      </c>
      <c r="F24" s="26" t="s">
        <v>79</v>
      </c>
      <c r="G24">
        <f>VLOOKUP(E24,ModelsDemand_ToTissue!$D$42:$H$85,5,FALSE)</f>
        <v>0</v>
      </c>
      <c r="H24" t="str">
        <f t="shared" si="0"/>
        <v/>
      </c>
      <c r="I24" s="348">
        <f t="shared" si="1"/>
        <v>1</v>
      </c>
      <c r="J24" s="428"/>
      <c r="K24" s="484">
        <v>0</v>
      </c>
      <c r="L24" t="str">
        <f t="shared" si="2"/>
        <v/>
      </c>
      <c r="M24" s="200"/>
      <c r="N24" s="484">
        <v>1</v>
      </c>
      <c r="O24" t="str">
        <f t="shared" si="3"/>
        <v/>
      </c>
      <c r="P24" s="200"/>
      <c r="Q24" s="484">
        <v>0</v>
      </c>
      <c r="R24" t="str">
        <f t="shared" si="4"/>
        <v/>
      </c>
      <c r="S24" s="200"/>
      <c r="T24" s="484">
        <v>0</v>
      </c>
      <c r="U24" t="str">
        <f t="shared" si="5"/>
        <v/>
      </c>
      <c r="V24" s="200"/>
    </row>
    <row r="25" spans="5:22" ht="15.6" x14ac:dyDescent="0.3">
      <c r="E25" s="364">
        <v>666519</v>
      </c>
      <c r="F25" s="26" t="s">
        <v>80</v>
      </c>
      <c r="G25">
        <f>VLOOKUP(E25,ModelsDemand_ToTissue!$D$42:$H$85,5,FALSE)</f>
        <v>303</v>
      </c>
      <c r="H25">
        <f t="shared" si="0"/>
        <v>25</v>
      </c>
      <c r="I25" s="348">
        <f t="shared" si="1"/>
        <v>1</v>
      </c>
      <c r="J25" s="428"/>
      <c r="K25" s="484">
        <v>0.5</v>
      </c>
      <c r="L25">
        <f t="shared" si="2"/>
        <v>13</v>
      </c>
      <c r="M25" s="200"/>
      <c r="N25" s="484">
        <v>0</v>
      </c>
      <c r="O25">
        <f t="shared" si="3"/>
        <v>0</v>
      </c>
      <c r="P25" s="200"/>
      <c r="Q25" s="484">
        <v>0.5</v>
      </c>
      <c r="R25">
        <f t="shared" si="4"/>
        <v>13</v>
      </c>
      <c r="S25" s="200"/>
      <c r="T25" s="484">
        <v>0</v>
      </c>
      <c r="U25">
        <f t="shared" si="5"/>
        <v>0</v>
      </c>
      <c r="V25" s="200"/>
    </row>
    <row r="26" spans="5:22" ht="15.6" x14ac:dyDescent="0.3">
      <c r="E26" s="364">
        <v>666521</v>
      </c>
      <c r="F26" s="26" t="s">
        <v>81</v>
      </c>
      <c r="G26">
        <f>VLOOKUP(E26,ModelsDemand_ToTissue!$D$42:$H$85,5,FALSE)</f>
        <v>280</v>
      </c>
      <c r="H26">
        <f t="shared" si="0"/>
        <v>23</v>
      </c>
      <c r="I26" s="348">
        <f t="shared" si="1"/>
        <v>1</v>
      </c>
      <c r="J26" s="428"/>
      <c r="K26" s="484">
        <v>0.9</v>
      </c>
      <c r="L26">
        <f t="shared" si="2"/>
        <v>21</v>
      </c>
      <c r="M26" s="200"/>
      <c r="N26" s="484">
        <v>0</v>
      </c>
      <c r="O26">
        <f t="shared" si="3"/>
        <v>0</v>
      </c>
      <c r="P26" s="200"/>
      <c r="Q26" s="484">
        <v>0</v>
      </c>
      <c r="R26">
        <f t="shared" si="4"/>
        <v>0</v>
      </c>
      <c r="S26" s="200"/>
      <c r="T26" s="484">
        <v>0.1</v>
      </c>
      <c r="U26">
        <f t="shared" si="5"/>
        <v>2</v>
      </c>
      <c r="V26" s="200"/>
    </row>
    <row r="27" spans="5:22" ht="15.6" x14ac:dyDescent="0.3">
      <c r="E27" s="364">
        <v>666522</v>
      </c>
      <c r="F27" s="29" t="s">
        <v>82</v>
      </c>
      <c r="G27">
        <f>VLOOKUP(E27,ModelsDemand_ToTissue!$D$42:$H$85,5,FALSE)</f>
        <v>2138</v>
      </c>
      <c r="H27">
        <f t="shared" si="0"/>
        <v>178</v>
      </c>
      <c r="I27" s="348">
        <f t="shared" si="1"/>
        <v>1</v>
      </c>
      <c r="J27" s="428"/>
      <c r="K27" s="484">
        <v>0.32</v>
      </c>
      <c r="L27">
        <f t="shared" si="2"/>
        <v>57</v>
      </c>
      <c r="M27" s="200"/>
      <c r="N27" s="484">
        <v>0.48</v>
      </c>
      <c r="O27">
        <f t="shared" si="3"/>
        <v>85</v>
      </c>
      <c r="P27" s="200"/>
      <c r="Q27" s="484">
        <v>0.2</v>
      </c>
      <c r="R27">
        <f t="shared" si="4"/>
        <v>36</v>
      </c>
      <c r="S27" s="200"/>
      <c r="T27" s="484">
        <v>0</v>
      </c>
      <c r="U27">
        <f t="shared" si="5"/>
        <v>0</v>
      </c>
      <c r="V27" s="200"/>
    </row>
    <row r="28" spans="5:22" ht="15.6" x14ac:dyDescent="0.3">
      <c r="E28" s="364">
        <v>666523</v>
      </c>
      <c r="F28" s="26" t="s">
        <v>83</v>
      </c>
      <c r="G28">
        <f>VLOOKUP(E28,ModelsDemand_ToTissue!$D$42:$H$85,5,FALSE)</f>
        <v>215</v>
      </c>
      <c r="H28">
        <f t="shared" si="0"/>
        <v>18</v>
      </c>
      <c r="I28" s="348">
        <f t="shared" si="1"/>
        <v>1</v>
      </c>
      <c r="J28" s="428"/>
      <c r="K28" s="484">
        <v>0</v>
      </c>
      <c r="L28">
        <f t="shared" si="2"/>
        <v>0</v>
      </c>
      <c r="M28" s="200"/>
      <c r="N28" s="484">
        <v>0</v>
      </c>
      <c r="O28">
        <f t="shared" si="3"/>
        <v>0</v>
      </c>
      <c r="P28" s="200"/>
      <c r="Q28" s="484">
        <v>1</v>
      </c>
      <c r="R28">
        <f t="shared" si="4"/>
        <v>18</v>
      </c>
      <c r="S28" s="200"/>
      <c r="T28" s="484">
        <v>0</v>
      </c>
      <c r="U28">
        <f t="shared" si="5"/>
        <v>0</v>
      </c>
      <c r="V28" s="200"/>
    </row>
    <row r="29" spans="5:22" ht="15.6" x14ac:dyDescent="0.3">
      <c r="E29" s="478">
        <v>666530</v>
      </c>
      <c r="F29" s="479" t="s">
        <v>84</v>
      </c>
      <c r="G29" s="454">
        <f>VLOOKUP(E29,ModelsDemand_ToTissue!$D$42:$H$85,5,FALSE)</f>
        <v>0</v>
      </c>
      <c r="H29" s="454" t="str">
        <f t="shared" si="0"/>
        <v/>
      </c>
      <c r="I29" s="480">
        <f t="shared" si="1"/>
        <v>1</v>
      </c>
      <c r="J29" s="481"/>
      <c r="K29" s="484">
        <v>0.25</v>
      </c>
      <c r="L29" s="454" t="str">
        <f t="shared" si="2"/>
        <v/>
      </c>
      <c r="M29" s="69"/>
      <c r="N29" s="484">
        <v>0</v>
      </c>
      <c r="O29" s="454" t="str">
        <f t="shared" si="3"/>
        <v/>
      </c>
      <c r="P29" s="69"/>
      <c r="Q29" s="484">
        <v>0.75</v>
      </c>
      <c r="R29" s="454" t="str">
        <f t="shared" si="4"/>
        <v/>
      </c>
      <c r="S29" s="69"/>
      <c r="T29" s="484">
        <v>0</v>
      </c>
      <c r="U29" s="454" t="str">
        <f t="shared" si="5"/>
        <v/>
      </c>
      <c r="V29" s="69"/>
    </row>
    <row r="30" spans="5:22" ht="15.6" x14ac:dyDescent="0.3">
      <c r="E30" s="364">
        <v>666531</v>
      </c>
      <c r="F30" s="26" t="s">
        <v>85</v>
      </c>
      <c r="G30">
        <f>VLOOKUP(E30,ModelsDemand_ToTissue!$D$42:$H$85,5,FALSE)</f>
        <v>42</v>
      </c>
      <c r="H30">
        <f t="shared" si="0"/>
        <v>4</v>
      </c>
      <c r="I30" s="348">
        <f t="shared" si="1"/>
        <v>1</v>
      </c>
      <c r="J30" s="428"/>
      <c r="K30" s="484">
        <v>0.7</v>
      </c>
      <c r="L30">
        <f t="shared" si="2"/>
        <v>3</v>
      </c>
      <c r="M30" s="200"/>
      <c r="N30" s="484">
        <v>0</v>
      </c>
      <c r="O30">
        <f t="shared" si="3"/>
        <v>0</v>
      </c>
      <c r="P30" s="200"/>
      <c r="Q30" s="484">
        <v>0.3</v>
      </c>
      <c r="R30">
        <f t="shared" si="4"/>
        <v>1</v>
      </c>
      <c r="S30" s="200"/>
      <c r="T30" s="484">
        <v>0</v>
      </c>
      <c r="U30">
        <f t="shared" si="5"/>
        <v>0</v>
      </c>
      <c r="V30" s="200"/>
    </row>
    <row r="31" spans="5:22" ht="15.6" x14ac:dyDescent="0.3">
      <c r="E31" s="478">
        <v>666540</v>
      </c>
      <c r="F31" s="479" t="s">
        <v>86</v>
      </c>
      <c r="G31" s="454">
        <f>VLOOKUP(E31,ModelsDemand_ToTissue!$D$42:$H$85,5,FALSE)</f>
        <v>0</v>
      </c>
      <c r="H31" s="454" t="str">
        <f t="shared" si="0"/>
        <v/>
      </c>
      <c r="I31" s="480">
        <f t="shared" si="1"/>
        <v>1</v>
      </c>
      <c r="J31" s="481"/>
      <c r="K31" s="484">
        <v>0</v>
      </c>
      <c r="L31" s="454" t="str">
        <f t="shared" si="2"/>
        <v/>
      </c>
      <c r="M31" s="69"/>
      <c r="N31" s="484">
        <v>1</v>
      </c>
      <c r="O31" s="454" t="str">
        <f t="shared" si="3"/>
        <v/>
      </c>
      <c r="P31" s="69"/>
      <c r="Q31" s="484">
        <v>0</v>
      </c>
      <c r="R31" s="454" t="str">
        <f t="shared" si="4"/>
        <v/>
      </c>
      <c r="S31" s="69"/>
      <c r="T31" s="484">
        <v>0</v>
      </c>
      <c r="U31" s="454" t="str">
        <f t="shared" si="5"/>
        <v/>
      </c>
      <c r="V31" s="69"/>
    </row>
    <row r="32" spans="5:22" ht="15.6" x14ac:dyDescent="0.3">
      <c r="E32" s="364">
        <v>666541</v>
      </c>
      <c r="F32" s="26" t="s">
        <v>54</v>
      </c>
      <c r="G32">
        <f>VLOOKUP(E32,ModelsDemand_ToTissue!$D$42:$H$85,5,FALSE)</f>
        <v>2143</v>
      </c>
      <c r="H32">
        <f t="shared" si="0"/>
        <v>179</v>
      </c>
      <c r="I32" s="348">
        <f t="shared" si="1"/>
        <v>1</v>
      </c>
      <c r="J32" s="428"/>
      <c r="K32" s="484">
        <v>0</v>
      </c>
      <c r="L32">
        <f t="shared" si="2"/>
        <v>0</v>
      </c>
      <c r="M32" s="200"/>
      <c r="N32" s="484">
        <v>0.92</v>
      </c>
      <c r="O32">
        <f t="shared" si="3"/>
        <v>165</v>
      </c>
      <c r="P32" s="200"/>
      <c r="Q32" s="484">
        <v>0</v>
      </c>
      <c r="R32">
        <f t="shared" si="4"/>
        <v>0</v>
      </c>
      <c r="S32" s="200"/>
      <c r="T32" s="484">
        <v>0.08</v>
      </c>
      <c r="U32">
        <f t="shared" si="5"/>
        <v>14</v>
      </c>
      <c r="V32" s="200"/>
    </row>
    <row r="33" spans="5:22" x14ac:dyDescent="0.3">
      <c r="E33" s="473">
        <v>666536</v>
      </c>
      <c r="F33" s="3" t="s">
        <v>219</v>
      </c>
      <c r="G33">
        <f>VLOOKUP(E33,ModelsDemand_ToTissue!$D$42:$H$85,5,FALSE)</f>
        <v>28</v>
      </c>
      <c r="H33">
        <f t="shared" si="0"/>
        <v>2</v>
      </c>
      <c r="I33" s="348">
        <f t="shared" si="1"/>
        <v>1</v>
      </c>
      <c r="J33" s="428"/>
      <c r="K33" s="484">
        <v>0.7</v>
      </c>
      <c r="L33">
        <f t="shared" si="2"/>
        <v>1</v>
      </c>
      <c r="M33" s="200"/>
      <c r="N33" s="484">
        <v>0</v>
      </c>
      <c r="O33">
        <f t="shared" si="3"/>
        <v>0</v>
      </c>
      <c r="P33" s="200"/>
      <c r="Q33" s="484">
        <v>0.3</v>
      </c>
      <c r="R33">
        <f t="shared" si="4"/>
        <v>1</v>
      </c>
      <c r="S33" s="200"/>
      <c r="T33" s="484">
        <v>0</v>
      </c>
      <c r="U33">
        <f t="shared" si="5"/>
        <v>0</v>
      </c>
      <c r="V33" s="200"/>
    </row>
    <row r="34" spans="5:22" x14ac:dyDescent="0.3">
      <c r="E34" s="364">
        <v>666520</v>
      </c>
      <c r="F34" s="3" t="s">
        <v>643</v>
      </c>
      <c r="G34">
        <f>VLOOKUP(E34,ModelsDemand_ToTissue!$D$42:$H$85,5,FALSE)</f>
        <v>5</v>
      </c>
      <c r="H34">
        <f t="shared" si="0"/>
        <v>0</v>
      </c>
      <c r="I34" s="348">
        <f t="shared" si="1"/>
        <v>1</v>
      </c>
      <c r="J34" s="428"/>
      <c r="K34" s="484">
        <v>0.5</v>
      </c>
      <c r="L34">
        <f t="shared" si="2"/>
        <v>0</v>
      </c>
      <c r="M34" s="200"/>
      <c r="N34" s="484">
        <v>0</v>
      </c>
      <c r="O34">
        <f t="shared" si="3"/>
        <v>0</v>
      </c>
      <c r="P34" s="200"/>
      <c r="Q34" s="484">
        <v>0.5</v>
      </c>
      <c r="R34">
        <f t="shared" si="4"/>
        <v>0</v>
      </c>
      <c r="S34" s="200"/>
      <c r="T34" s="484">
        <v>0</v>
      </c>
      <c r="U34">
        <f t="shared" si="5"/>
        <v>0</v>
      </c>
      <c r="V34" s="200"/>
    </row>
    <row r="35" spans="5:22" x14ac:dyDescent="0.3">
      <c r="E35" s="364">
        <v>666545</v>
      </c>
      <c r="F35" s="3" t="s">
        <v>644</v>
      </c>
      <c r="G35">
        <f>VLOOKUP(E35,ModelsDemand_ToTissue!$D$42:$H$85,5,FALSE)</f>
        <v>158.5</v>
      </c>
      <c r="H35">
        <f t="shared" si="0"/>
        <v>13</v>
      </c>
      <c r="I35" s="348">
        <f t="shared" si="1"/>
        <v>1</v>
      </c>
      <c r="J35" s="428"/>
      <c r="K35" s="484">
        <v>0</v>
      </c>
      <c r="L35">
        <f t="shared" si="2"/>
        <v>0</v>
      </c>
      <c r="M35" s="200"/>
      <c r="N35" s="484">
        <v>0</v>
      </c>
      <c r="O35">
        <f t="shared" si="3"/>
        <v>0</v>
      </c>
      <c r="P35" s="200"/>
      <c r="Q35" s="484">
        <v>1</v>
      </c>
      <c r="R35">
        <f t="shared" si="4"/>
        <v>13</v>
      </c>
      <c r="S35" s="200"/>
      <c r="T35" s="484">
        <v>0</v>
      </c>
      <c r="U35">
        <f t="shared" si="5"/>
        <v>0</v>
      </c>
      <c r="V35" s="200"/>
    </row>
    <row r="36" spans="5:22" x14ac:dyDescent="0.3">
      <c r="E36" s="68"/>
      <c r="J36" s="200"/>
      <c r="K36" s="68"/>
      <c r="M36" s="200"/>
      <c r="N36" s="68"/>
      <c r="P36" s="200"/>
      <c r="Q36" s="68"/>
      <c r="S36" s="200"/>
      <c r="T36" s="68"/>
      <c r="V36" s="200"/>
    </row>
    <row r="37" spans="5:22" x14ac:dyDescent="0.3">
      <c r="E37" s="68"/>
      <c r="J37" s="200"/>
      <c r="K37" s="68"/>
      <c r="M37" s="200"/>
      <c r="N37" s="68"/>
      <c r="P37" s="200"/>
      <c r="Q37" s="68"/>
      <c r="S37" s="200"/>
      <c r="T37" s="68"/>
      <c r="V37" s="200"/>
    </row>
    <row r="38" spans="5:22" ht="15.6" x14ac:dyDescent="0.3">
      <c r="E38" s="364">
        <v>666504</v>
      </c>
      <c r="F38" s="26" t="s">
        <v>342</v>
      </c>
      <c r="G38">
        <f>VLOOKUP(E38,ModelsDemand_ToTissue!$D$42:$H$85,5,FALSE)</f>
        <v>700.5</v>
      </c>
      <c r="H38">
        <f t="shared" ref="H38:H39" si="6">IF(G38&gt;0,ROUND(G38/$H$8,0),"")</f>
        <v>58</v>
      </c>
      <c r="J38" s="200"/>
      <c r="K38" s="68"/>
      <c r="M38" s="200"/>
      <c r="N38" s="68"/>
      <c r="P38" s="200"/>
      <c r="Q38" s="68"/>
      <c r="S38" s="200"/>
      <c r="T38" s="68"/>
      <c r="V38" s="200"/>
    </row>
    <row r="39" spans="5:22" ht="15.6" x14ac:dyDescent="0.3">
      <c r="E39" s="364">
        <v>666512</v>
      </c>
      <c r="F39" s="26" t="s">
        <v>343</v>
      </c>
      <c r="G39">
        <f>VLOOKUP(E39,ModelsDemand_ToTissue!$D$42:$H$85,5,FALSE)</f>
        <v>4246.5</v>
      </c>
      <c r="H39">
        <f t="shared" si="6"/>
        <v>354</v>
      </c>
      <c r="J39" s="200"/>
      <c r="K39" s="68"/>
      <c r="M39" s="200"/>
      <c r="N39" s="68"/>
      <c r="P39" s="200"/>
      <c r="Q39" s="68"/>
      <c r="S39" s="200"/>
      <c r="T39" s="68"/>
      <c r="V39" s="200"/>
    </row>
    <row r="40" spans="5:22" ht="16.2" thickBot="1" x14ac:dyDescent="0.35">
      <c r="E40" s="482">
        <v>666534</v>
      </c>
      <c r="F40" s="483" t="s">
        <v>342</v>
      </c>
      <c r="G40" s="206" t="e">
        <f>VLOOKUP(E40,ModelsDemand_ToTissue!$D$42:$H$85,5,FALSE)</f>
        <v>#N/A</v>
      </c>
      <c r="H40" s="206"/>
      <c r="I40" s="206"/>
      <c r="J40" s="205"/>
      <c r="K40" s="204"/>
      <c r="L40" s="206"/>
      <c r="M40" s="205"/>
      <c r="N40" s="204"/>
      <c r="O40" s="206"/>
      <c r="P40" s="205"/>
      <c r="Q40" s="204"/>
      <c r="R40" s="206"/>
      <c r="S40" s="205"/>
      <c r="T40" s="204"/>
      <c r="U40" s="206"/>
      <c r="V40" s="205"/>
    </row>
    <row r="46" spans="5:22" x14ac:dyDescent="0.3">
      <c r="E46" s="3">
        <v>666357</v>
      </c>
      <c r="F46" s="3" t="s">
        <v>344</v>
      </c>
      <c r="G46">
        <f>VLOOKUP(E46,ModelsDemand_ToTissue!$D$42:$H$85,5,FALSE)</f>
        <v>2446</v>
      </c>
      <c r="H46">
        <f t="shared" ref="H46:H55" si="7">IF(G46&gt;0,ROUND(G46/$H$8,0),"")</f>
        <v>204</v>
      </c>
      <c r="I46" s="3"/>
      <c r="J46" s="3"/>
    </row>
    <row r="47" spans="5:22" x14ac:dyDescent="0.3">
      <c r="E47" s="3">
        <v>666356</v>
      </c>
      <c r="F47" s="3" t="s">
        <v>345</v>
      </c>
      <c r="G47">
        <f>VLOOKUP(E47,ModelsDemand_ToTissue!$D$42:$H$85,5,FALSE)</f>
        <v>975.8</v>
      </c>
      <c r="H47">
        <f t="shared" si="7"/>
        <v>81</v>
      </c>
      <c r="I47" s="3"/>
      <c r="J47" s="3"/>
    </row>
    <row r="48" spans="5:22" x14ac:dyDescent="0.3">
      <c r="E48" s="3">
        <v>666371</v>
      </c>
      <c r="F48" s="3" t="s">
        <v>346</v>
      </c>
      <c r="G48">
        <f>VLOOKUP(E48,ModelsDemand_ToTissue!$D$42:$H$85,5,FALSE)</f>
        <v>303</v>
      </c>
      <c r="H48">
        <f t="shared" si="7"/>
        <v>25</v>
      </c>
      <c r="I48" s="3"/>
      <c r="J48" s="3"/>
    </row>
    <row r="49" spans="5:10" x14ac:dyDescent="0.3">
      <c r="E49" s="3">
        <v>666360</v>
      </c>
      <c r="F49" s="3" t="s">
        <v>347</v>
      </c>
      <c r="G49">
        <f>VLOOKUP(E49,ModelsDemand_ToTissue!$D$42:$H$85,5,FALSE)</f>
        <v>75</v>
      </c>
      <c r="H49">
        <f t="shared" si="7"/>
        <v>6</v>
      </c>
      <c r="I49" s="3"/>
      <c r="J49" s="3"/>
    </row>
    <row r="50" spans="5:10" x14ac:dyDescent="0.3">
      <c r="E50" s="3">
        <v>666363</v>
      </c>
      <c r="F50" s="3" t="s">
        <v>348</v>
      </c>
      <c r="G50">
        <f>VLOOKUP(E50,ModelsDemand_ToTissue!$D$42:$H$85,5,FALSE)</f>
        <v>952</v>
      </c>
      <c r="H50">
        <f t="shared" si="7"/>
        <v>79</v>
      </c>
      <c r="I50" s="3"/>
      <c r="J50" s="3"/>
    </row>
    <row r="51" spans="5:10" x14ac:dyDescent="0.3">
      <c r="E51" s="3">
        <v>666372</v>
      </c>
      <c r="F51" s="3" t="s">
        <v>349</v>
      </c>
      <c r="G51">
        <f>VLOOKUP(E51,ModelsDemand_ToTissue!$D$42:$H$85,5,FALSE)</f>
        <v>168.5</v>
      </c>
      <c r="H51">
        <f t="shared" si="7"/>
        <v>14</v>
      </c>
      <c r="I51" s="3"/>
      <c r="J51" s="3"/>
    </row>
    <row r="52" spans="5:10" x14ac:dyDescent="0.3">
      <c r="E52" s="3">
        <v>666362</v>
      </c>
      <c r="F52" s="3" t="s">
        <v>350</v>
      </c>
      <c r="G52">
        <f>VLOOKUP(E52,ModelsDemand_ToTissue!$D$42:$H$85,5,FALSE)</f>
        <v>760</v>
      </c>
      <c r="H52">
        <f t="shared" si="7"/>
        <v>63</v>
      </c>
      <c r="I52" s="3"/>
      <c r="J52" s="3"/>
    </row>
    <row r="53" spans="5:10" x14ac:dyDescent="0.3">
      <c r="E53" s="3">
        <v>666361</v>
      </c>
      <c r="F53" s="3" t="s">
        <v>351</v>
      </c>
      <c r="G53">
        <f>VLOOKUP(E53,ModelsDemand_ToTissue!$D$42:$H$85,5,FALSE)</f>
        <v>117</v>
      </c>
      <c r="H53">
        <f t="shared" si="7"/>
        <v>10</v>
      </c>
      <c r="I53" s="3"/>
      <c r="J53" s="3"/>
    </row>
    <row r="54" spans="5:10" x14ac:dyDescent="0.3">
      <c r="E54" s="3">
        <v>666433</v>
      </c>
      <c r="F54" s="3" t="s">
        <v>352</v>
      </c>
      <c r="G54">
        <f>VLOOKUP(E54,ModelsDemand_ToTissue!$D$42:$H$85,5,FALSE)</f>
        <v>1485</v>
      </c>
      <c r="H54">
        <f t="shared" si="7"/>
        <v>124</v>
      </c>
      <c r="I54" s="3"/>
      <c r="J54" s="3"/>
    </row>
    <row r="55" spans="5:10" x14ac:dyDescent="0.3">
      <c r="E55" s="3">
        <v>666435</v>
      </c>
      <c r="F55" s="3" t="s">
        <v>353</v>
      </c>
      <c r="G55">
        <f>VLOOKUP(E55,ModelsDemand_ToTissue!$D$42:$H$85,5,FALSE)</f>
        <v>1485</v>
      </c>
      <c r="H55">
        <f t="shared" si="7"/>
        <v>124</v>
      </c>
      <c r="I55" s="3"/>
      <c r="J55" s="3"/>
    </row>
  </sheetData>
  <conditionalFormatting sqref="I13:I35 I38:I40">
    <cfRule type="cellIs" dxfId="0" priority="1" operator="lessThan">
      <formula>0.65</formula>
    </cfRule>
  </conditionalFormatting>
  <dataValidations disablePrompts="1" count="1">
    <dataValidation type="textLength" operator="lessThanOrEqual" showInputMessage="1" showErrorMessage="1" sqref="F34:F35" xr:uid="{E1AE22FA-F245-404B-A025-529397F5F6B5}">
      <formula1>40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FBB6-93B1-4364-B8D1-19E91B083377}">
  <sheetPr>
    <tabColor theme="5" tint="0.59999389629810485"/>
  </sheetPr>
  <dimension ref="C1:AD72"/>
  <sheetViews>
    <sheetView topLeftCell="C12" zoomScaleNormal="100" workbookViewId="0">
      <pane xSplit="2" ySplit="6" topLeftCell="J51" activePane="bottomRight" state="frozen"/>
      <selection activeCell="G22" sqref="G22"/>
      <selection pane="topRight" activeCell="G22" sqref="G22"/>
      <selection pane="bottomLeft" activeCell="G22" sqref="G22"/>
      <selection pane="bottomRight" activeCell="M58" sqref="M58"/>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1.33203125" customWidth="1"/>
    <col min="16" max="16" width="18.21875" customWidth="1"/>
    <col min="17" max="17" width="15.6640625" customWidth="1"/>
  </cols>
  <sheetData>
    <row r="1" spans="3:9" ht="25.8" x14ac:dyDescent="0.5">
      <c r="C1" s="32" t="s">
        <v>91</v>
      </c>
    </row>
    <row r="2" spans="3:9" x14ac:dyDescent="0.3">
      <c r="E2" s="412" t="s">
        <v>582</v>
      </c>
    </row>
    <row r="3" spans="3:9" x14ac:dyDescent="0.3">
      <c r="E3" s="3" t="s">
        <v>572</v>
      </c>
    </row>
    <row r="4" spans="3:9" x14ac:dyDescent="0.3">
      <c r="E4" s="3">
        <v>0.9</v>
      </c>
      <c r="F4" s="40" t="s">
        <v>581</v>
      </c>
    </row>
    <row r="5" spans="3:9" x14ac:dyDescent="0.3">
      <c r="D5" t="s">
        <v>64</v>
      </c>
      <c r="E5" s="3" t="s">
        <v>559</v>
      </c>
      <c r="F5" t="s">
        <v>560</v>
      </c>
      <c r="G5" t="s">
        <v>568</v>
      </c>
    </row>
    <row r="6" spans="3:9" x14ac:dyDescent="0.3">
      <c r="C6" t="s">
        <v>17</v>
      </c>
      <c r="D6">
        <v>2500</v>
      </c>
      <c r="E6" s="3">
        <f>D7/D6</f>
        <v>0.28000000000000003</v>
      </c>
      <c r="F6">
        <v>1</v>
      </c>
      <c r="G6">
        <v>0.85</v>
      </c>
    </row>
    <row r="7" spans="3:9" x14ac:dyDescent="0.3">
      <c r="C7" t="s">
        <v>96</v>
      </c>
      <c r="D7">
        <v>700</v>
      </c>
    </row>
    <row r="8" spans="3:9" x14ac:dyDescent="0.3">
      <c r="C8" t="s">
        <v>97</v>
      </c>
      <c r="E8" s="40" t="s">
        <v>150</v>
      </c>
    </row>
    <row r="9" spans="3:9" x14ac:dyDescent="0.3">
      <c r="C9" t="s">
        <v>65</v>
      </c>
      <c r="D9">
        <v>1500</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30" ht="15" thickBot="1" x14ac:dyDescent="0.35"/>
    <row r="18" spans="3:30"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30"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30"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VLOOKUP(C20,SHAllocations!E13:V40,10,FALSE)</f>
        <v>0.83</v>
      </c>
      <c r="J20">
        <f>SHAllocations!$H$8</f>
        <v>12</v>
      </c>
      <c r="K20">
        <f>ROUND(H20/J20*I20,0)</f>
        <v>217</v>
      </c>
      <c r="L20">
        <v>1</v>
      </c>
      <c r="M20">
        <f>ROUND(K20*L20,0)</f>
        <v>217</v>
      </c>
      <c r="N20" s="135">
        <f>E20*K20/(Q20*60)</f>
        <v>3.807017543859649</v>
      </c>
      <c r="O20" s="135">
        <f>F20*K20</f>
        <v>10.850000000000001</v>
      </c>
      <c r="P20">
        <f>VLOOKUP(Martins!C20,'Yields-Labor-Cube'!$A$23:$I$47,6,FALSE)</f>
        <v>0.99</v>
      </c>
      <c r="Q20" s="455">
        <f>VLOOKUP($C20,'Yields-Labor-Cube'!$A$24:$O$47,10,FALSE)</f>
        <v>0.95</v>
      </c>
      <c r="S20">
        <f t="shared" ref="S20:S42" si="0">C20</f>
        <v>666501</v>
      </c>
      <c r="T20">
        <f t="shared" ref="T20:T40" si="1">K20</f>
        <v>217</v>
      </c>
      <c r="U20">
        <f t="shared" ref="U20:U40" si="2">M20</f>
        <v>217</v>
      </c>
      <c r="V20" s="135">
        <f t="shared" ref="V20:V40" si="3">N20</f>
        <v>3.807017543859649</v>
      </c>
      <c r="W20" s="135">
        <f t="shared" ref="W20:W40" si="4">O20</f>
        <v>10.850000000000001</v>
      </c>
      <c r="Y20" cm="1">
        <f t="array" ref="Y20:AC42">_xlfn.SORTBY(S20:W42,T20:T42,-1)</f>
        <v>666501</v>
      </c>
      <c r="Z20">
        <v>217</v>
      </c>
      <c r="AA20">
        <v>217</v>
      </c>
      <c r="AB20">
        <v>3.807017543859649</v>
      </c>
      <c r="AC20" s="200">
        <v>10.850000000000001</v>
      </c>
      <c r="AD20" t="s">
        <v>622</v>
      </c>
    </row>
    <row r="21" spans="3:30"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VLOOKUP(C21,SHAllocations!E14:V41,10,FALSE)</f>
        <v>0.76</v>
      </c>
      <c r="J21">
        <f>SHAllocations!$H$8</f>
        <v>12</v>
      </c>
      <c r="K21">
        <f t="shared" ref="K21:K42" si="5">ROUND(H21/J21*I21,0)</f>
        <v>125</v>
      </c>
      <c r="L21">
        <v>1</v>
      </c>
      <c r="M21">
        <f t="shared" ref="M21:M42" si="6">ROUND(K21*L21,0)</f>
        <v>125</v>
      </c>
      <c r="N21" s="135">
        <f t="shared" ref="N21:N42" si="7">E21*K21/(Q21*60)</f>
        <v>7.6754385964912277</v>
      </c>
      <c r="O21" s="135">
        <f t="shared" ref="O21:O42" si="8">F21*K21</f>
        <v>187.5</v>
      </c>
      <c r="P21">
        <f>VLOOKUP(Martins!C21,'Yields-Labor-Cube'!$A$23:$I$47,6,FALSE)</f>
        <v>0.8</v>
      </c>
      <c r="Q21" s="455">
        <f>VLOOKUP($C21,'Yields-Labor-Cube'!$A$24:$O$47,10,FALSE)</f>
        <v>0.95</v>
      </c>
      <c r="S21">
        <f t="shared" si="0"/>
        <v>666502</v>
      </c>
      <c r="T21">
        <f t="shared" si="1"/>
        <v>125</v>
      </c>
      <c r="U21">
        <f t="shared" si="2"/>
        <v>125</v>
      </c>
      <c r="V21" s="135">
        <f t="shared" si="3"/>
        <v>7.6754385964912277</v>
      </c>
      <c r="W21" s="135">
        <f t="shared" si="4"/>
        <v>187.5</v>
      </c>
      <c r="Y21">
        <v>666541</v>
      </c>
      <c r="Z21">
        <v>164</v>
      </c>
      <c r="AA21">
        <v>164</v>
      </c>
      <c r="AB21">
        <v>32.799999999999997</v>
      </c>
      <c r="AC21" s="200">
        <v>164</v>
      </c>
    </row>
    <row r="22" spans="3:30"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VLOOKUP(C22,SHAllocations!E15:V42,10,FALSE)</f>
        <v>0</v>
      </c>
      <c r="J22">
        <f>SHAllocations!$H$8</f>
        <v>12</v>
      </c>
      <c r="K22">
        <f t="shared" si="5"/>
        <v>0</v>
      </c>
      <c r="L22">
        <v>0.5</v>
      </c>
      <c r="M22">
        <f t="shared" si="6"/>
        <v>0</v>
      </c>
      <c r="N22" s="135">
        <f t="shared" si="7"/>
        <v>0</v>
      </c>
      <c r="O22" s="135">
        <f t="shared" si="8"/>
        <v>0</v>
      </c>
      <c r="P22">
        <f>VLOOKUP(Martins!C22,'Yields-Labor-Cube'!$A$23:$I$47,6,FALSE)</f>
        <v>0.9</v>
      </c>
      <c r="Q22" s="455">
        <f>VLOOKUP($C22,'Yields-Labor-Cube'!$A$24:$O$47,10,FALSE)</f>
        <v>0.95</v>
      </c>
      <c r="S22">
        <f t="shared" si="0"/>
        <v>666505</v>
      </c>
      <c r="T22">
        <f t="shared" si="1"/>
        <v>0</v>
      </c>
      <c r="U22">
        <f t="shared" si="2"/>
        <v>0</v>
      </c>
      <c r="V22" s="135">
        <f t="shared" si="3"/>
        <v>0</v>
      </c>
      <c r="W22" s="135">
        <f t="shared" si="4"/>
        <v>0</v>
      </c>
      <c r="Y22">
        <v>666502</v>
      </c>
      <c r="Z22">
        <v>125</v>
      </c>
      <c r="AA22">
        <v>125</v>
      </c>
      <c r="AB22">
        <v>7.6754385964912277</v>
      </c>
      <c r="AC22" s="200">
        <v>187.5</v>
      </c>
    </row>
    <row r="23" spans="3:30"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VLOOKUP(C23,SHAllocations!E16:V43,10,FALSE)</f>
        <v>1</v>
      </c>
      <c r="J23">
        <f>SHAllocations!$H$8</f>
        <v>12</v>
      </c>
      <c r="K23">
        <f t="shared" si="5"/>
        <v>52</v>
      </c>
      <c r="L23">
        <v>1</v>
      </c>
      <c r="M23">
        <f t="shared" si="6"/>
        <v>52</v>
      </c>
      <c r="N23" s="135">
        <f t="shared" si="7"/>
        <v>10.4</v>
      </c>
      <c r="O23" s="135">
        <f t="shared" si="8"/>
        <v>52</v>
      </c>
      <c r="P23">
        <f>VLOOKUP(Martins!C23,'Yields-Labor-Cube'!$A$23:$I$47,6,FALSE)</f>
        <v>0.45</v>
      </c>
      <c r="Q23" s="455">
        <f>VLOOKUP($C23,'Yields-Labor-Cube'!$A$24:$O$47,10,FALSE)</f>
        <v>0.25</v>
      </c>
      <c r="S23">
        <f t="shared" si="0"/>
        <v>666506</v>
      </c>
      <c r="T23">
        <f t="shared" si="1"/>
        <v>52</v>
      </c>
      <c r="U23">
        <f t="shared" si="2"/>
        <v>52</v>
      </c>
      <c r="V23" s="135">
        <f t="shared" si="3"/>
        <v>10.4</v>
      </c>
      <c r="W23" s="135">
        <f t="shared" si="4"/>
        <v>52</v>
      </c>
      <c r="Y23">
        <v>666522</v>
      </c>
      <c r="Z23">
        <v>86</v>
      </c>
      <c r="AA23">
        <v>43</v>
      </c>
      <c r="AB23">
        <v>0.84313725490196079</v>
      </c>
      <c r="AC23" s="200">
        <v>8.6</v>
      </c>
    </row>
    <row r="24" spans="3:30"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VLOOKUP(C24,SHAllocations!E17:V44,10,FALSE)</f>
        <v>0</v>
      </c>
      <c r="J24">
        <f>SHAllocations!$H$8</f>
        <v>12</v>
      </c>
      <c r="K24">
        <f t="shared" si="5"/>
        <v>0</v>
      </c>
      <c r="L24">
        <v>1</v>
      </c>
      <c r="M24">
        <f t="shared" si="6"/>
        <v>0</v>
      </c>
      <c r="N24" s="135">
        <f t="shared" si="7"/>
        <v>0</v>
      </c>
      <c r="O24" s="135">
        <f t="shared" si="8"/>
        <v>0</v>
      </c>
      <c r="P24">
        <f>VLOOKUP(Martins!C24,'Yields-Labor-Cube'!$A$23:$I$47,6,FALSE)</f>
        <v>0.8</v>
      </c>
      <c r="Q24" s="455">
        <f>VLOOKUP($C24,'Yields-Labor-Cube'!$A$24:$O$47,10,FALSE)</f>
        <v>0.95</v>
      </c>
      <c r="S24">
        <f t="shared" si="0"/>
        <v>666507</v>
      </c>
      <c r="T24">
        <f t="shared" si="1"/>
        <v>0</v>
      </c>
      <c r="U24">
        <f t="shared" si="2"/>
        <v>0</v>
      </c>
      <c r="V24" s="135">
        <f t="shared" si="3"/>
        <v>0</v>
      </c>
      <c r="W24" s="135">
        <f t="shared" si="4"/>
        <v>0</v>
      </c>
      <c r="Y24">
        <v>666506</v>
      </c>
      <c r="Z24">
        <v>52</v>
      </c>
      <c r="AA24">
        <v>52</v>
      </c>
      <c r="AB24">
        <v>10.4</v>
      </c>
      <c r="AC24" s="200">
        <v>52</v>
      </c>
    </row>
    <row r="25" spans="3:30"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VLOOKUP(C25,SHAllocations!E18:V45,10,FALSE)</f>
        <v>0</v>
      </c>
      <c r="J25">
        <f>SHAllocations!$H$8</f>
        <v>12</v>
      </c>
      <c r="K25">
        <f t="shared" si="5"/>
        <v>0</v>
      </c>
      <c r="L25">
        <v>0.5</v>
      </c>
      <c r="M25">
        <f t="shared" si="6"/>
        <v>0</v>
      </c>
      <c r="N25" s="135">
        <f t="shared" si="7"/>
        <v>0</v>
      </c>
      <c r="O25" s="135">
        <f t="shared" si="8"/>
        <v>0</v>
      </c>
      <c r="P25">
        <f>VLOOKUP(Martins!C25,'Yields-Labor-Cube'!$A$23:$I$47,6,FALSE)</f>
        <v>0.95</v>
      </c>
      <c r="Q25" s="455">
        <f>VLOOKUP($C25,'Yields-Labor-Cube'!$A$24:$O$47,10,FALSE)</f>
        <v>0.95</v>
      </c>
      <c r="S25">
        <f t="shared" si="0"/>
        <v>666509</v>
      </c>
      <c r="T25">
        <f t="shared" si="1"/>
        <v>0</v>
      </c>
      <c r="U25">
        <f t="shared" si="2"/>
        <v>0</v>
      </c>
      <c r="V25" s="135">
        <f t="shared" si="3"/>
        <v>0</v>
      </c>
      <c r="W25" s="135">
        <f t="shared" si="4"/>
        <v>0</v>
      </c>
      <c r="Y25">
        <v>666505</v>
      </c>
      <c r="Z25">
        <v>0</v>
      </c>
      <c r="AA25">
        <v>0</v>
      </c>
      <c r="AB25">
        <v>0</v>
      </c>
      <c r="AC25" s="200">
        <v>0</v>
      </c>
    </row>
    <row r="26" spans="3:30"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VLOOKUP(C26,SHAllocations!E19:V46,10,FALSE)</f>
        <v>0</v>
      </c>
      <c r="J26">
        <f>SHAllocations!$H$8</f>
        <v>12</v>
      </c>
      <c r="K26">
        <f t="shared" si="5"/>
        <v>0</v>
      </c>
      <c r="L26">
        <v>0.5</v>
      </c>
      <c r="M26">
        <f t="shared" si="6"/>
        <v>0</v>
      </c>
      <c r="N26" s="135">
        <f t="shared" si="7"/>
        <v>0</v>
      </c>
      <c r="O26" s="135">
        <f t="shared" si="8"/>
        <v>0</v>
      </c>
      <c r="P26">
        <f>VLOOKUP(Martins!C26,'Yields-Labor-Cube'!$A$23:$I$47,6,FALSE)</f>
        <v>0.95</v>
      </c>
      <c r="Q26" s="455">
        <f>VLOOKUP($C26,'Yields-Labor-Cube'!$A$24:$O$47,10,FALSE)</f>
        <v>0.95</v>
      </c>
      <c r="S26">
        <f t="shared" si="0"/>
        <v>666510</v>
      </c>
      <c r="T26">
        <f t="shared" si="1"/>
        <v>0</v>
      </c>
      <c r="U26">
        <f t="shared" si="2"/>
        <v>0</v>
      </c>
      <c r="V26" s="135">
        <f t="shared" si="3"/>
        <v>0</v>
      </c>
      <c r="W26" s="135">
        <f t="shared" si="4"/>
        <v>0</v>
      </c>
      <c r="Y26">
        <v>666507</v>
      </c>
      <c r="Z26">
        <v>0</v>
      </c>
      <c r="AA26">
        <v>0</v>
      </c>
      <c r="AB26">
        <v>0</v>
      </c>
      <c r="AC26" s="200">
        <v>0</v>
      </c>
    </row>
    <row r="27" spans="3:30"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VLOOKUP(C27,SHAllocations!E20:V47,10,FALSE)</f>
        <v>0</v>
      </c>
      <c r="J27">
        <f>SHAllocations!$H$8</f>
        <v>12</v>
      </c>
      <c r="K27">
        <f t="shared" si="5"/>
        <v>0</v>
      </c>
      <c r="L27">
        <v>0.5</v>
      </c>
      <c r="M27">
        <f t="shared" si="6"/>
        <v>0</v>
      </c>
      <c r="N27" s="135">
        <f t="shared" si="7"/>
        <v>0</v>
      </c>
      <c r="O27" s="135">
        <f t="shared" si="8"/>
        <v>0</v>
      </c>
      <c r="P27">
        <f>VLOOKUP(Martins!C27,'Yields-Labor-Cube'!$A$23:$I$47,6,FALSE)</f>
        <v>0.9</v>
      </c>
      <c r="Q27" s="455">
        <f>VLOOKUP($C27,'Yields-Labor-Cube'!$A$24:$O$47,10,FALSE)</f>
        <v>0.95</v>
      </c>
      <c r="S27">
        <f t="shared" si="0"/>
        <v>666511</v>
      </c>
      <c r="T27">
        <f t="shared" si="1"/>
        <v>0</v>
      </c>
      <c r="U27">
        <f t="shared" si="2"/>
        <v>0</v>
      </c>
      <c r="V27" s="135">
        <f t="shared" si="3"/>
        <v>0</v>
      </c>
      <c r="W27" s="135">
        <f t="shared" si="4"/>
        <v>0</v>
      </c>
      <c r="Y27">
        <v>666509</v>
      </c>
      <c r="Z27">
        <v>0</v>
      </c>
      <c r="AA27">
        <v>0</v>
      </c>
      <c r="AB27">
        <v>0</v>
      </c>
      <c r="AC27" s="200">
        <v>0</v>
      </c>
    </row>
    <row r="28" spans="3:30"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VLOOKUP(C28,SHAllocations!E21:V48,10,FALSE)</f>
        <v>0</v>
      </c>
      <c r="J28">
        <f>SHAllocations!$H$8</f>
        <v>12</v>
      </c>
      <c r="K28">
        <f t="shared" si="5"/>
        <v>0</v>
      </c>
      <c r="L28">
        <v>1</v>
      </c>
      <c r="M28">
        <f t="shared" si="6"/>
        <v>0</v>
      </c>
      <c r="N28" s="135">
        <f t="shared" si="7"/>
        <v>0</v>
      </c>
      <c r="O28" s="135">
        <f t="shared" si="8"/>
        <v>0</v>
      </c>
      <c r="P28">
        <f>VLOOKUP(Martins!C28,'Yields-Labor-Cube'!$A$23:$I$47,6,FALSE)</f>
        <v>0.9</v>
      </c>
      <c r="Q28" s="455">
        <f>VLOOKUP($C28,'Yields-Labor-Cube'!$A$24:$O$47,10,FALSE)</f>
        <v>0.95</v>
      </c>
      <c r="S28">
        <f t="shared" si="0"/>
        <v>666513</v>
      </c>
      <c r="T28">
        <f t="shared" si="1"/>
        <v>0</v>
      </c>
      <c r="U28">
        <f t="shared" si="2"/>
        <v>0</v>
      </c>
      <c r="V28" s="135">
        <f t="shared" si="3"/>
        <v>0</v>
      </c>
      <c r="W28" s="135">
        <f t="shared" si="4"/>
        <v>0</v>
      </c>
      <c r="Y28">
        <v>666510</v>
      </c>
      <c r="Z28">
        <v>0</v>
      </c>
      <c r="AA28">
        <v>0</v>
      </c>
      <c r="AB28">
        <v>0</v>
      </c>
      <c r="AC28" s="200">
        <v>0</v>
      </c>
    </row>
    <row r="29" spans="3:30"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VLOOKUP(C29,SHAllocations!E22:V49,10,FALSE)</f>
        <v>0</v>
      </c>
      <c r="J29">
        <f>SHAllocations!$H$8</f>
        <v>12</v>
      </c>
      <c r="K29">
        <f t="shared" si="5"/>
        <v>0</v>
      </c>
      <c r="L29">
        <v>1</v>
      </c>
      <c r="M29">
        <f t="shared" si="6"/>
        <v>0</v>
      </c>
      <c r="N29" s="135">
        <f t="shared" si="7"/>
        <v>0</v>
      </c>
      <c r="O29" s="135">
        <f t="shared" si="8"/>
        <v>0</v>
      </c>
      <c r="P29">
        <f>VLOOKUP(Martins!C29,'Yields-Labor-Cube'!$A$23:$I$47,6,FALSE)</f>
        <v>0.9</v>
      </c>
      <c r="Q29" s="455">
        <f>VLOOKUP($C29,'Yields-Labor-Cube'!$A$24:$O$47,10,FALSE)</f>
        <v>0.95</v>
      </c>
      <c r="S29">
        <f t="shared" si="0"/>
        <v>666516</v>
      </c>
      <c r="T29">
        <f t="shared" si="1"/>
        <v>0</v>
      </c>
      <c r="U29">
        <f t="shared" si="2"/>
        <v>0</v>
      </c>
      <c r="V29" s="135">
        <f t="shared" si="3"/>
        <v>0</v>
      </c>
      <c r="W29" s="135">
        <f t="shared" si="4"/>
        <v>0</v>
      </c>
      <c r="Y29">
        <v>666511</v>
      </c>
      <c r="Z29">
        <v>0</v>
      </c>
      <c r="AA29">
        <v>0</v>
      </c>
      <c r="AB29">
        <v>0</v>
      </c>
      <c r="AC29" s="200">
        <v>0</v>
      </c>
    </row>
    <row r="30" spans="3:30"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VLOOKUP(C30,SHAllocations!E23:V50,10,FALSE)</f>
        <v>0</v>
      </c>
      <c r="J30">
        <f>SHAllocations!$H$8</f>
        <v>12</v>
      </c>
      <c r="K30">
        <f t="shared" si="5"/>
        <v>0</v>
      </c>
      <c r="L30">
        <v>1</v>
      </c>
      <c r="M30">
        <f t="shared" si="6"/>
        <v>0</v>
      </c>
      <c r="N30" s="135">
        <f t="shared" si="7"/>
        <v>0</v>
      </c>
      <c r="O30" s="135">
        <f t="shared" si="8"/>
        <v>0</v>
      </c>
      <c r="P30">
        <f>VLOOKUP(Martins!C30,'Yields-Labor-Cube'!$A$23:$I$47,6,FALSE)</f>
        <v>0.9</v>
      </c>
      <c r="Q30" s="455">
        <f>VLOOKUP($C30,'Yields-Labor-Cube'!$A$24:$O$47,10,FALSE)</f>
        <v>0.95</v>
      </c>
      <c r="S30">
        <f t="shared" si="0"/>
        <v>666517</v>
      </c>
      <c r="T30">
        <f t="shared" si="1"/>
        <v>0</v>
      </c>
      <c r="U30">
        <f t="shared" si="2"/>
        <v>0</v>
      </c>
      <c r="V30" s="135">
        <f t="shared" si="3"/>
        <v>0</v>
      </c>
      <c r="W30" s="135">
        <f t="shared" si="4"/>
        <v>0</v>
      </c>
      <c r="Y30">
        <v>666513</v>
      </c>
      <c r="Z30">
        <v>0</v>
      </c>
      <c r="AA30">
        <v>0</v>
      </c>
      <c r="AB30">
        <v>0</v>
      </c>
      <c r="AC30" s="200">
        <v>0</v>
      </c>
    </row>
    <row r="31" spans="3:30"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VLOOKUP(C31,SHAllocations!E24:V51,10,FALSE)</f>
        <v>1</v>
      </c>
      <c r="J31">
        <f>SHAllocations!$H$8</f>
        <v>12</v>
      </c>
      <c r="K31">
        <f t="shared" si="5"/>
        <v>0</v>
      </c>
      <c r="L31">
        <v>1</v>
      </c>
      <c r="M31">
        <f t="shared" si="6"/>
        <v>0</v>
      </c>
      <c r="N31" s="135">
        <f t="shared" si="7"/>
        <v>0</v>
      </c>
      <c r="O31" s="135">
        <f t="shared" si="8"/>
        <v>0</v>
      </c>
      <c r="P31">
        <f>VLOOKUP(Martins!C31,'Yields-Labor-Cube'!$A$23:$I$47,6,FALSE)</f>
        <v>0.45</v>
      </c>
      <c r="Q31" s="455">
        <f>VLOOKUP($C31,'Yields-Labor-Cube'!$A$24:$O$47,10,FALSE)</f>
        <v>0.25</v>
      </c>
      <c r="S31">
        <f t="shared" si="0"/>
        <v>666518</v>
      </c>
      <c r="T31">
        <f t="shared" si="1"/>
        <v>0</v>
      </c>
      <c r="U31">
        <f t="shared" si="2"/>
        <v>0</v>
      </c>
      <c r="V31" s="135">
        <f t="shared" si="3"/>
        <v>0</v>
      </c>
      <c r="W31" s="135">
        <f t="shared" si="4"/>
        <v>0</v>
      </c>
      <c r="Y31">
        <v>666516</v>
      </c>
      <c r="Z31">
        <v>0</v>
      </c>
      <c r="AA31">
        <v>0</v>
      </c>
      <c r="AB31">
        <v>0</v>
      </c>
      <c r="AC31" s="200">
        <v>0</v>
      </c>
    </row>
    <row r="32" spans="3:30"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VLOOKUP(C32,SHAllocations!E25:V52,10,FALSE)</f>
        <v>0</v>
      </c>
      <c r="J32">
        <f>SHAllocations!$H$8</f>
        <v>12</v>
      </c>
      <c r="K32">
        <f t="shared" si="5"/>
        <v>0</v>
      </c>
      <c r="L32">
        <v>1</v>
      </c>
      <c r="M32">
        <f t="shared" si="6"/>
        <v>0</v>
      </c>
      <c r="N32" s="135">
        <f t="shared" si="7"/>
        <v>0</v>
      </c>
      <c r="O32" s="135">
        <f t="shared" si="8"/>
        <v>0</v>
      </c>
      <c r="P32">
        <f>VLOOKUP(Martins!C32,'Yields-Labor-Cube'!$A$23:$I$47,6,FALSE)</f>
        <v>0.99</v>
      </c>
      <c r="Q32" s="455">
        <f>VLOOKUP($C32,'Yields-Labor-Cube'!$A$24:$O$47,10,FALSE)</f>
        <v>0.95</v>
      </c>
      <c r="S32">
        <f t="shared" si="0"/>
        <v>666519</v>
      </c>
      <c r="T32">
        <f t="shared" si="1"/>
        <v>0</v>
      </c>
      <c r="U32">
        <f t="shared" si="2"/>
        <v>0</v>
      </c>
      <c r="V32" s="135">
        <f t="shared" si="3"/>
        <v>0</v>
      </c>
      <c r="W32" s="135">
        <f t="shared" si="4"/>
        <v>0</v>
      </c>
      <c r="Y32">
        <v>666517</v>
      </c>
      <c r="Z32">
        <v>0</v>
      </c>
      <c r="AA32">
        <v>0</v>
      </c>
      <c r="AB32">
        <v>0</v>
      </c>
      <c r="AC32" s="200">
        <v>0</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VLOOKUP(C33,SHAllocations!E26:V53,10,FALSE)</f>
        <v>0</v>
      </c>
      <c r="J33">
        <f>SHAllocations!$H$8</f>
        <v>12</v>
      </c>
      <c r="K33">
        <f t="shared" si="5"/>
        <v>0</v>
      </c>
      <c r="L33">
        <v>1</v>
      </c>
      <c r="M33">
        <f t="shared" si="6"/>
        <v>0</v>
      </c>
      <c r="N33" s="135">
        <f t="shared" si="7"/>
        <v>0</v>
      </c>
      <c r="O33" s="135">
        <f t="shared" si="8"/>
        <v>0</v>
      </c>
      <c r="P33">
        <f>VLOOKUP(Martins!C33,'Yields-Labor-Cube'!$A$23:$I$47,6,FALSE)</f>
        <v>0.8</v>
      </c>
      <c r="Q33" s="455">
        <f>VLOOKUP($C33,'Yields-Labor-Cube'!$A$24:$O$47,10,FALSE)</f>
        <v>0.95</v>
      </c>
      <c r="S33">
        <f t="shared" si="0"/>
        <v>666521</v>
      </c>
      <c r="T33">
        <f t="shared" si="1"/>
        <v>0</v>
      </c>
      <c r="U33">
        <f t="shared" si="2"/>
        <v>0</v>
      </c>
      <c r="V33" s="135">
        <f t="shared" si="3"/>
        <v>0</v>
      </c>
      <c r="W33" s="135">
        <f t="shared" si="4"/>
        <v>0</v>
      </c>
      <c r="Y33">
        <v>666518</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VLOOKUP(C34,SHAllocations!E27:V54,10,FALSE)</f>
        <v>0.48</v>
      </c>
      <c r="J34">
        <f>SHAllocations!$H$8</f>
        <v>12</v>
      </c>
      <c r="K34">
        <f t="shared" si="5"/>
        <v>86</v>
      </c>
      <c r="L34">
        <v>0.5</v>
      </c>
      <c r="M34">
        <f t="shared" si="6"/>
        <v>43</v>
      </c>
      <c r="N34" s="135">
        <f t="shared" si="7"/>
        <v>0.84313725490196079</v>
      </c>
      <c r="O34" s="135">
        <f t="shared" si="8"/>
        <v>8.6</v>
      </c>
      <c r="P34">
        <f>VLOOKUP(Martins!C34,'Yields-Labor-Cube'!$A$23:$I$47,6,FALSE)</f>
        <v>0.99</v>
      </c>
      <c r="Q34" s="455">
        <f>VLOOKUP($C34,'Yields-Labor-Cube'!$A$24:$O$47,10,FALSE)</f>
        <v>0.85</v>
      </c>
      <c r="S34">
        <f t="shared" si="0"/>
        <v>666522</v>
      </c>
      <c r="T34">
        <f t="shared" si="1"/>
        <v>86</v>
      </c>
      <c r="U34">
        <f t="shared" si="2"/>
        <v>43</v>
      </c>
      <c r="V34" s="135">
        <f t="shared" si="3"/>
        <v>0.84313725490196079</v>
      </c>
      <c r="W34" s="135">
        <f t="shared" si="4"/>
        <v>8.6</v>
      </c>
      <c r="Y34">
        <v>666519</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VLOOKUP(C35,SHAllocations!E28:V55,10,FALSE)</f>
        <v>0</v>
      </c>
      <c r="J35">
        <f>SHAllocations!$H$8</f>
        <v>12</v>
      </c>
      <c r="K35">
        <f t="shared" si="5"/>
        <v>0</v>
      </c>
      <c r="L35">
        <v>1</v>
      </c>
      <c r="M35">
        <f t="shared" si="6"/>
        <v>0</v>
      </c>
      <c r="N35" s="135">
        <f t="shared" si="7"/>
        <v>0</v>
      </c>
      <c r="O35" s="135">
        <f t="shared" si="8"/>
        <v>0</v>
      </c>
      <c r="P35">
        <f>VLOOKUP(Martins!C35,'Yields-Labor-Cube'!$A$23:$I$47,6,FALSE)</f>
        <v>0.99</v>
      </c>
      <c r="Q35" s="455">
        <f>VLOOKUP($C35,'Yields-Labor-Cube'!$A$24:$O$47,10,FALSE)</f>
        <v>0.95</v>
      </c>
      <c r="S35">
        <f t="shared" si="0"/>
        <v>666523</v>
      </c>
      <c r="T35">
        <f t="shared" si="1"/>
        <v>0</v>
      </c>
      <c r="U35">
        <f t="shared" si="2"/>
        <v>0</v>
      </c>
      <c r="V35" s="135">
        <f t="shared" si="3"/>
        <v>0</v>
      </c>
      <c r="W35" s="135">
        <f t="shared" si="4"/>
        <v>0</v>
      </c>
      <c r="Y35">
        <v>666521</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VLOOKUP(C36,SHAllocations!E29:V56,10,FALSE)</f>
        <v>0</v>
      </c>
      <c r="J36">
        <f>SHAllocations!$H$8</f>
        <v>12</v>
      </c>
      <c r="K36">
        <f t="shared" si="5"/>
        <v>0</v>
      </c>
      <c r="L36">
        <v>1</v>
      </c>
      <c r="M36">
        <f t="shared" si="6"/>
        <v>0</v>
      </c>
      <c r="N36" s="135">
        <f t="shared" si="7"/>
        <v>0</v>
      </c>
      <c r="O36" s="135">
        <f t="shared" si="8"/>
        <v>0</v>
      </c>
      <c r="P36">
        <f>VLOOKUP(Martins!C36,'Yields-Labor-Cube'!$A$23:$I$47,6,FALSE)</f>
        <v>0.9</v>
      </c>
      <c r="Q36" s="455">
        <f>VLOOKUP($C36,'Yields-Labor-Cube'!$A$24:$O$47,10,FALSE)</f>
        <v>0.95</v>
      </c>
      <c r="S36">
        <f t="shared" si="0"/>
        <v>666530</v>
      </c>
      <c r="T36">
        <f t="shared" si="1"/>
        <v>0</v>
      </c>
      <c r="U36">
        <f t="shared" si="2"/>
        <v>0</v>
      </c>
      <c r="V36" s="135">
        <f t="shared" si="3"/>
        <v>0</v>
      </c>
      <c r="W36" s="135">
        <f t="shared" si="4"/>
        <v>0</v>
      </c>
      <c r="Y36">
        <v>666523</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VLOOKUP(C37,SHAllocations!E30:V57,10,FALSE)</f>
        <v>0</v>
      </c>
      <c r="J37">
        <f>SHAllocations!$H$8</f>
        <v>12</v>
      </c>
      <c r="K37">
        <f t="shared" si="5"/>
        <v>0</v>
      </c>
      <c r="L37">
        <v>1</v>
      </c>
      <c r="M37">
        <f t="shared" si="6"/>
        <v>0</v>
      </c>
      <c r="N37" s="135">
        <f t="shared" si="7"/>
        <v>0</v>
      </c>
      <c r="O37" s="135">
        <f t="shared" si="8"/>
        <v>0</v>
      </c>
      <c r="P37">
        <f>VLOOKUP(Martins!C37,'Yields-Labor-Cube'!$A$23:$I$47,6,FALSE)</f>
        <v>0.95</v>
      </c>
      <c r="Q37" s="455">
        <f>VLOOKUP($C37,'Yields-Labor-Cube'!$A$24:$O$47,10,FALSE)</f>
        <v>0.95</v>
      </c>
      <c r="S37">
        <f t="shared" si="0"/>
        <v>666531</v>
      </c>
      <c r="T37">
        <f t="shared" si="1"/>
        <v>0</v>
      </c>
      <c r="U37">
        <f t="shared" si="2"/>
        <v>0</v>
      </c>
      <c r="V37" s="135">
        <f t="shared" si="3"/>
        <v>0</v>
      </c>
      <c r="W37" s="135">
        <f t="shared" si="4"/>
        <v>0</v>
      </c>
      <c r="Y37">
        <v>666530</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VLOOKUP(C38,SHAllocations!E31:V58,10,FALSE)</f>
        <v>1</v>
      </c>
      <c r="J38">
        <f>SHAllocations!$H$8</f>
        <v>12</v>
      </c>
      <c r="K38">
        <f t="shared" si="5"/>
        <v>0</v>
      </c>
      <c r="L38">
        <v>1</v>
      </c>
      <c r="M38">
        <f t="shared" si="6"/>
        <v>0</v>
      </c>
      <c r="N38" s="135">
        <f t="shared" si="7"/>
        <v>0</v>
      </c>
      <c r="O38" s="135">
        <f t="shared" si="8"/>
        <v>0</v>
      </c>
      <c r="P38">
        <f>VLOOKUP(Martins!C38,'Yields-Labor-Cube'!$A$23:$I$47,6,FALSE)</f>
        <v>0.05</v>
      </c>
      <c r="Q38" s="455">
        <f>VLOOKUP($C38,'Yields-Labor-Cube'!$A$24:$O$47,10,FALSE)</f>
        <v>0.05</v>
      </c>
      <c r="S38">
        <f t="shared" si="0"/>
        <v>666540</v>
      </c>
      <c r="T38">
        <f t="shared" si="1"/>
        <v>0</v>
      </c>
      <c r="U38">
        <f t="shared" si="2"/>
        <v>0</v>
      </c>
      <c r="V38" s="135">
        <f t="shared" si="3"/>
        <v>0</v>
      </c>
      <c r="W38" s="135">
        <f t="shared" si="4"/>
        <v>0</v>
      </c>
      <c r="Y38">
        <v>666531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VLOOKUP(C39,SHAllocations!E32:V59,10,FALSE)</f>
        <v>0.92</v>
      </c>
      <c r="J39">
        <f>SHAllocations!$H$8</f>
        <v>12</v>
      </c>
      <c r="K39">
        <f t="shared" si="5"/>
        <v>164</v>
      </c>
      <c r="L39">
        <v>1</v>
      </c>
      <c r="M39">
        <f t="shared" si="6"/>
        <v>164</v>
      </c>
      <c r="N39" s="135">
        <f t="shared" si="7"/>
        <v>32.799999999999997</v>
      </c>
      <c r="O39" s="135">
        <f t="shared" si="8"/>
        <v>164</v>
      </c>
      <c r="P39">
        <f>VLOOKUP(Martins!C39,'Yields-Labor-Cube'!$A$23:$I$47,6,FALSE)</f>
        <v>0.45</v>
      </c>
      <c r="Q39" s="455">
        <f>VLOOKUP($C39,'Yields-Labor-Cube'!$A$24:$O$47,10,FALSE)</f>
        <v>0.25</v>
      </c>
      <c r="S39">
        <f t="shared" si="0"/>
        <v>666541</v>
      </c>
      <c r="T39">
        <f t="shared" si="1"/>
        <v>164</v>
      </c>
      <c r="U39">
        <f t="shared" si="2"/>
        <v>164</v>
      </c>
      <c r="V39" s="135">
        <f t="shared" si="3"/>
        <v>32.799999999999997</v>
      </c>
      <c r="W39" s="135">
        <f t="shared" si="4"/>
        <v>164</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VLOOKUP(C40,SHAllocations!E33:V60,10,FALSE)</f>
        <v>0</v>
      </c>
      <c r="J40">
        <f>SHAllocations!$H$8</f>
        <v>12</v>
      </c>
      <c r="K40">
        <f t="shared" si="5"/>
        <v>0</v>
      </c>
      <c r="L40">
        <v>1</v>
      </c>
      <c r="M40">
        <f t="shared" si="6"/>
        <v>0</v>
      </c>
      <c r="N40" s="135">
        <f t="shared" si="7"/>
        <v>0</v>
      </c>
      <c r="O40" s="135">
        <f t="shared" si="8"/>
        <v>0</v>
      </c>
      <c r="P40">
        <f>VLOOKUP(Martins!C40,'Yields-Labor-Cube'!$A$23:$I$47,6,FALSE)</f>
        <v>0.05</v>
      </c>
      <c r="Q40" s="455">
        <f>VLOOKUP($C40,'Yields-Labor-Cube'!$A$24:$O$47,10,FALSE)</f>
        <v>0.95</v>
      </c>
      <c r="S40">
        <f t="shared" si="0"/>
        <v>666536</v>
      </c>
      <c r="T40">
        <f t="shared" si="1"/>
        <v>0</v>
      </c>
      <c r="U40">
        <f t="shared" si="2"/>
        <v>0</v>
      </c>
      <c r="V40" s="135">
        <f t="shared" si="3"/>
        <v>0</v>
      </c>
      <c r="W40" s="135">
        <f t="shared" si="4"/>
        <v>0</v>
      </c>
      <c r="Y40">
        <v>666536</v>
      </c>
      <c r="Z40">
        <v>0</v>
      </c>
      <c r="AA40">
        <v>0</v>
      </c>
      <c r="AB40">
        <v>0</v>
      </c>
      <c r="AC40" s="200">
        <v>0</v>
      </c>
    </row>
    <row r="41" spans="3:29" x14ac:dyDescent="0.3">
      <c r="C41" s="34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VLOOKUP(C41,SHAllocations!E34:V61,10,FALSE)</f>
        <v>0</v>
      </c>
      <c r="J41">
        <f>SHAllocations!$H$8</f>
        <v>12</v>
      </c>
      <c r="K41">
        <f t="shared" si="5"/>
        <v>0</v>
      </c>
      <c r="L41">
        <v>1</v>
      </c>
      <c r="M41">
        <f t="shared" si="6"/>
        <v>0</v>
      </c>
      <c r="N41" s="135">
        <f t="shared" si="7"/>
        <v>0</v>
      </c>
      <c r="O41" s="135">
        <f t="shared" si="8"/>
        <v>0</v>
      </c>
      <c r="P41">
        <f>VLOOKUP(Martins!C41,'Yields-Labor-Cube'!$A$23:$I$47,6,FALSE)</f>
        <v>0.95</v>
      </c>
      <c r="Q41" s="455">
        <f>VLOOKUP($C41,'Yields-Labor-Cube'!$A$24:$O$47,10,FALSE)</f>
        <v>0.95</v>
      </c>
      <c r="S41">
        <f t="shared" si="0"/>
        <v>666520</v>
      </c>
      <c r="T41">
        <f t="shared" ref="T41:T42" si="9">K41</f>
        <v>0</v>
      </c>
      <c r="U41">
        <f t="shared" ref="U41:U42" si="10">M41</f>
        <v>0</v>
      </c>
      <c r="V41" s="135">
        <f t="shared" ref="V41:V42" si="11">N41</f>
        <v>0</v>
      </c>
      <c r="W41" s="135">
        <f t="shared" ref="W41:W42" si="12">O41</f>
        <v>0</v>
      </c>
      <c r="Y41">
        <v>666520</v>
      </c>
      <c r="Z41">
        <v>0</v>
      </c>
      <c r="AA41">
        <v>0</v>
      </c>
      <c r="AB41">
        <v>0</v>
      </c>
      <c r="AC41">
        <v>0</v>
      </c>
    </row>
    <row r="42" spans="3:29" x14ac:dyDescent="0.3">
      <c r="C42" s="34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VLOOKUP(C42,SHAllocations!E35:V62,10,FALSE)</f>
        <v>0</v>
      </c>
      <c r="J42">
        <f>SHAllocations!$H$8</f>
        <v>12</v>
      </c>
      <c r="K42">
        <f t="shared" si="5"/>
        <v>0</v>
      </c>
      <c r="L42">
        <v>1</v>
      </c>
      <c r="M42">
        <f t="shared" si="6"/>
        <v>0</v>
      </c>
      <c r="N42" s="135">
        <f t="shared" si="7"/>
        <v>0</v>
      </c>
      <c r="O42" s="135">
        <f t="shared" si="8"/>
        <v>0</v>
      </c>
      <c r="P42">
        <f>VLOOKUP(Martins!C42,'Yields-Labor-Cube'!$A$23:$I$47,6,FALSE)</f>
        <v>0.95</v>
      </c>
      <c r="Q42" s="455">
        <f>VLOOKUP($C42,'Yields-Labor-Cube'!$A$24:$O$47,10,FALSE)</f>
        <v>0.95</v>
      </c>
      <c r="S42">
        <f t="shared" si="0"/>
        <v>666545</v>
      </c>
      <c r="T42">
        <f t="shared" si="9"/>
        <v>0</v>
      </c>
      <c r="U42">
        <f t="shared" si="10"/>
        <v>0</v>
      </c>
      <c r="V42" s="135">
        <f t="shared" si="11"/>
        <v>0</v>
      </c>
      <c r="W42" s="135">
        <f t="shared" si="12"/>
        <v>0</v>
      </c>
      <c r="Y42">
        <v>666545</v>
      </c>
      <c r="Z42">
        <v>0</v>
      </c>
      <c r="AA42">
        <v>0</v>
      </c>
      <c r="AB42">
        <v>0</v>
      </c>
      <c r="AC42">
        <v>0</v>
      </c>
    </row>
    <row r="43" spans="3:29" x14ac:dyDescent="0.3">
      <c r="C43" s="485"/>
      <c r="D43" s="485"/>
      <c r="E43" s="485"/>
      <c r="F43" s="485"/>
      <c r="G43" s="485"/>
      <c r="H43" s="485"/>
      <c r="I43" s="485"/>
      <c r="J43" s="485"/>
      <c r="K43" s="485"/>
      <c r="L43" s="485"/>
      <c r="M43" s="485"/>
      <c r="N43" s="485"/>
      <c r="O43" s="485"/>
      <c r="P43" s="485"/>
      <c r="Q43" s="485"/>
      <c r="R43" s="485"/>
      <c r="S43" s="485"/>
      <c r="T43" s="485"/>
      <c r="U43" s="485"/>
      <c r="V43" s="485"/>
      <c r="W43" s="485"/>
      <c r="X43" s="485"/>
      <c r="Y43" s="485"/>
      <c r="Z43" s="485"/>
      <c r="AA43" s="485"/>
      <c r="AB43" s="485"/>
      <c r="AC43" s="485"/>
    </row>
    <row r="44" spans="3:29" x14ac:dyDescent="0.3">
      <c r="M44">
        <f>SUM(M20:M42)</f>
        <v>601</v>
      </c>
      <c r="N44">
        <f>SUM(N20:N40)</f>
        <v>55.525593395252834</v>
      </c>
      <c r="O44" s="135">
        <f>SUM(O20:O40)</f>
        <v>422.95</v>
      </c>
    </row>
    <row r="45" spans="3:29" x14ac:dyDescent="0.3">
      <c r="L45" t="s">
        <v>552</v>
      </c>
    </row>
    <row r="46" spans="3:29" x14ac:dyDescent="0.3">
      <c r="L46" t="s">
        <v>551</v>
      </c>
      <c r="M46">
        <f>D7</f>
        <v>700</v>
      </c>
    </row>
    <row r="47" spans="3:29" x14ac:dyDescent="0.3">
      <c r="L47" t="s">
        <v>564</v>
      </c>
      <c r="N47" s="293">
        <f>'Old2'!P81*5</f>
        <v>42.525000000000006</v>
      </c>
    </row>
    <row r="48" spans="3:29" x14ac:dyDescent="0.3">
      <c r="K48" t="s">
        <v>550</v>
      </c>
      <c r="L48" t="s">
        <v>92</v>
      </c>
      <c r="O48">
        <f>K71*L66</f>
        <v>240</v>
      </c>
    </row>
    <row r="49" spans="9:16" x14ac:dyDescent="0.3">
      <c r="L49" t="s">
        <v>94</v>
      </c>
      <c r="O49">
        <v>2</v>
      </c>
    </row>
    <row r="50" spans="9:16" x14ac:dyDescent="0.3">
      <c r="L50" t="s">
        <v>553</v>
      </c>
      <c r="O50">
        <f>O48*O49</f>
        <v>480</v>
      </c>
    </row>
    <row r="51" spans="9:16" x14ac:dyDescent="0.3">
      <c r="J51" t="s">
        <v>621</v>
      </c>
      <c r="L51" t="s">
        <v>187</v>
      </c>
      <c r="M51" s="348">
        <f>M44/M46</f>
        <v>0.85857142857142854</v>
      </c>
      <c r="N51" s="348">
        <f>N45/N47</f>
        <v>0</v>
      </c>
      <c r="O51" s="348">
        <f>O44/O50</f>
        <v>0.88114583333333329</v>
      </c>
    </row>
    <row r="52" spans="9:16" x14ac:dyDescent="0.3">
      <c r="N52" t="s">
        <v>580</v>
      </c>
    </row>
    <row r="53" spans="9:16" ht="15.6" x14ac:dyDescent="0.3">
      <c r="L53" s="356" t="s">
        <v>565</v>
      </c>
      <c r="M53" s="357" t="s">
        <v>236</v>
      </c>
      <c r="N53" s="357" t="s">
        <v>579</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10.8</v>
      </c>
      <c r="M56" s="359">
        <v>10</v>
      </c>
      <c r="N56" s="358">
        <v>0.75</v>
      </c>
      <c r="O56" s="358">
        <f>$F$6</f>
        <v>1</v>
      </c>
      <c r="P56" s="356">
        <f>O63</f>
        <v>1.6</v>
      </c>
    </row>
    <row r="57" spans="9:16" ht="15.6" x14ac:dyDescent="0.3">
      <c r="L57" s="356">
        <f>(M57-1)*N57*O57*P57</f>
        <v>9.6000000000000014</v>
      </c>
      <c r="M57" s="359">
        <v>9</v>
      </c>
      <c r="N57" s="358">
        <v>0.75</v>
      </c>
      <c r="O57" s="358">
        <f>$F$6</f>
        <v>1</v>
      </c>
      <c r="P57" s="356">
        <f>O63</f>
        <v>1.6</v>
      </c>
    </row>
    <row r="58" spans="9:16" x14ac:dyDescent="0.3">
      <c r="J58" s="40" t="s">
        <v>578</v>
      </c>
      <c r="L58" s="356">
        <f>(M58-1)*N58*O58*P58</f>
        <v>7.2</v>
      </c>
      <c r="M58" s="432">
        <v>5.5</v>
      </c>
      <c r="N58" s="358">
        <v>1</v>
      </c>
      <c r="O58" s="358">
        <f>$F$6</f>
        <v>1</v>
      </c>
      <c r="P58" s="356">
        <f>O63</f>
        <v>1.6</v>
      </c>
    </row>
    <row r="59" spans="9:16" ht="15" thickBot="1" x14ac:dyDescent="0.35">
      <c r="M59" s="40" t="s">
        <v>597</v>
      </c>
    </row>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97">
        <v>1</v>
      </c>
      <c r="L62" s="85"/>
      <c r="M62" s="84">
        <v>1</v>
      </c>
      <c r="N62" s="85"/>
      <c r="O62" s="86">
        <f>SUM(J62:N62)/COUNT(J62:N62)</f>
        <v>1</v>
      </c>
    </row>
    <row r="63" spans="9:16" x14ac:dyDescent="0.3">
      <c r="I63" s="96" t="s">
        <v>217</v>
      </c>
      <c r="J63" s="84">
        <v>1</v>
      </c>
      <c r="K63" s="84">
        <v>2</v>
      </c>
      <c r="L63" s="84">
        <v>2</v>
      </c>
      <c r="M63" s="84">
        <v>1</v>
      </c>
      <c r="N63" s="84">
        <v>2</v>
      </c>
      <c r="O63" s="86">
        <f>SUM(J63:N63)/COUNT(J63:N63)</f>
        <v>1.6</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2" xr:uid="{AD76DA73-C53D-4E9D-A81C-C98F0A2247D6}">
      <formula1>40</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3C3C-88FC-4F1D-AEA5-2346C84D2E16}">
  <sheetPr>
    <tabColor theme="5" tint="0.59999389629810485"/>
  </sheetPr>
  <dimension ref="C1:AC72"/>
  <sheetViews>
    <sheetView topLeftCell="D9" zoomScale="50" zoomScaleNormal="50" workbookViewId="0">
      <selection activeCell="L20" sqref="L20"/>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3.44140625" customWidth="1"/>
    <col min="16" max="16" width="18.21875" customWidth="1"/>
    <col min="17" max="17" width="19.88671875" customWidth="1"/>
  </cols>
  <sheetData>
    <row r="1" spans="3:14" ht="25.8" x14ac:dyDescent="0.5">
      <c r="C1" s="32" t="s">
        <v>206</v>
      </c>
    </row>
    <row r="3" spans="3:14" x14ac:dyDescent="0.3">
      <c r="E3" t="s">
        <v>573</v>
      </c>
    </row>
    <row r="4" spans="3:14" x14ac:dyDescent="0.3">
      <c r="E4">
        <v>0.9</v>
      </c>
    </row>
    <row r="5" spans="3:14" x14ac:dyDescent="0.3">
      <c r="D5" t="s">
        <v>64</v>
      </c>
      <c r="E5" s="3" t="s">
        <v>559</v>
      </c>
      <c r="F5" t="s">
        <v>560</v>
      </c>
      <c r="G5" t="s">
        <v>568</v>
      </c>
    </row>
    <row r="6" spans="3:14" x14ac:dyDescent="0.3">
      <c r="C6" t="s">
        <v>17</v>
      </c>
      <c r="D6">
        <v>250</v>
      </c>
      <c r="E6" s="3">
        <f>D7/D6</f>
        <v>0.64</v>
      </c>
      <c r="F6">
        <v>1</v>
      </c>
      <c r="G6">
        <v>0.85</v>
      </c>
    </row>
    <row r="7" spans="3:14" x14ac:dyDescent="0.3">
      <c r="C7" t="s">
        <v>96</v>
      </c>
      <c r="D7">
        <v>160</v>
      </c>
    </row>
    <row r="8" spans="3:14" x14ac:dyDescent="0.3">
      <c r="C8" t="s">
        <v>97</v>
      </c>
      <c r="E8" s="40" t="s">
        <v>150</v>
      </c>
    </row>
    <row r="9" spans="3:14" x14ac:dyDescent="0.3">
      <c r="C9" t="s">
        <v>65</v>
      </c>
    </row>
    <row r="10" spans="3:14" x14ac:dyDescent="0.3">
      <c r="C10" t="s">
        <v>90</v>
      </c>
    </row>
    <row r="11" spans="3:14" x14ac:dyDescent="0.3">
      <c r="C11" t="s">
        <v>89</v>
      </c>
    </row>
    <row r="13" spans="3:14" x14ac:dyDescent="0.3">
      <c r="H13">
        <v>6</v>
      </c>
      <c r="N13">
        <v>12</v>
      </c>
    </row>
    <row r="14" spans="3:14" ht="15" thickBot="1" x14ac:dyDescent="0.35"/>
    <row r="15" spans="3:14"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VLOOKUP(C20,SHAllocations!E13:V40,7,FALSE)</f>
        <v>0.09</v>
      </c>
      <c r="J20">
        <f>SHAllocations!$H$8</f>
        <v>12</v>
      </c>
      <c r="K20">
        <f>ROUND(H20/J20*I20,0)</f>
        <v>23</v>
      </c>
      <c r="L20">
        <v>1</v>
      </c>
      <c r="M20">
        <f>ROUND(K20*L20,0)</f>
        <v>23</v>
      </c>
      <c r="N20" s="135">
        <f>E20*K20/(Q20*60)</f>
        <v>0.40350877192982454</v>
      </c>
      <c r="O20" s="135">
        <f>F20*K20</f>
        <v>1.1500000000000001</v>
      </c>
      <c r="P20">
        <f>VLOOKUP(C20,'Yields-Labor-Cube'!$A$23:$I$47,7,FALSE)</f>
        <v>0.99</v>
      </c>
      <c r="Q20" s="455">
        <f>VLOOKUP($C20,'Yields-Labor-Cube'!$A$24:$O$47,11,FALSE)</f>
        <v>0.95</v>
      </c>
      <c r="S20">
        <f t="shared" ref="S20:S40" si="0">C20</f>
        <v>666501</v>
      </c>
      <c r="T20">
        <f t="shared" ref="T20:T40" si="1">K20</f>
        <v>23</v>
      </c>
      <c r="U20">
        <f t="shared" ref="U20:U40" si="2">M20</f>
        <v>23</v>
      </c>
      <c r="V20" s="135">
        <f t="shared" ref="V20:V40" si="3">N20</f>
        <v>0.40350877192982454</v>
      </c>
      <c r="W20" s="135">
        <f t="shared" ref="W20:W40" si="4">O20</f>
        <v>1.1500000000000001</v>
      </c>
      <c r="Y20" cm="1">
        <f t="array" ref="Y20:AC42">_xlfn.SORTBY(S20:W42,T20:T42,-1)</f>
        <v>666522</v>
      </c>
      <c r="Z20">
        <v>57</v>
      </c>
      <c r="AA20">
        <v>29</v>
      </c>
      <c r="AB20">
        <v>0.55882352941176472</v>
      </c>
      <c r="AC20" s="200">
        <v>5.7</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VLOOKUP(C21,SHAllocations!E14:V41,7,FALSE)</f>
        <v>0</v>
      </c>
      <c r="J21">
        <f>SHAllocations!$H$8</f>
        <v>12</v>
      </c>
      <c r="K21">
        <f t="shared" ref="K21:K42" si="5">ROUND(H21/J21*I21,0)</f>
        <v>0</v>
      </c>
      <c r="L21">
        <v>1</v>
      </c>
      <c r="M21">
        <f t="shared" ref="M21:M40" si="6">ROUND(K21*L21,0)</f>
        <v>0</v>
      </c>
      <c r="N21" s="135">
        <f t="shared" ref="N21:N42" si="7">E21*K21/(Q21*60)</f>
        <v>0</v>
      </c>
      <c r="O21" s="135">
        <f t="shared" ref="O21:O42" si="8">F21*K21</f>
        <v>0</v>
      </c>
      <c r="P21">
        <f>VLOOKUP(C21,'Yields-Labor-Cube'!$A$23:$I$47,7,FALSE)</f>
        <v>0.9</v>
      </c>
      <c r="Q21" s="455">
        <f>VLOOKUP($C21,'Yields-Labor-Cube'!$A$24:$O$47,11,FALSE)</f>
        <v>0.95</v>
      </c>
      <c r="S21">
        <f t="shared" si="0"/>
        <v>666502</v>
      </c>
      <c r="T21">
        <f t="shared" si="1"/>
        <v>0</v>
      </c>
      <c r="U21">
        <f t="shared" si="2"/>
        <v>0</v>
      </c>
      <c r="V21" s="135">
        <f t="shared" si="3"/>
        <v>0</v>
      </c>
      <c r="W21" s="135">
        <f t="shared" si="4"/>
        <v>0</v>
      </c>
      <c r="Y21">
        <v>666509</v>
      </c>
      <c r="Z21">
        <v>32</v>
      </c>
      <c r="AA21">
        <v>16</v>
      </c>
      <c r="AB21">
        <v>2.2456140350877192</v>
      </c>
      <c r="AC21" s="200">
        <v>16</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VLOOKUP(C22,SHAllocations!E15:V42,7,FALSE)</f>
        <v>0.32</v>
      </c>
      <c r="J22">
        <f>SHAllocations!$H$8</f>
        <v>12</v>
      </c>
      <c r="K22">
        <f t="shared" si="5"/>
        <v>8</v>
      </c>
      <c r="L22">
        <v>0.5</v>
      </c>
      <c r="M22">
        <f t="shared" si="6"/>
        <v>4</v>
      </c>
      <c r="N22" s="135">
        <f t="shared" si="7"/>
        <v>0.14035087719298245</v>
      </c>
      <c r="O22" s="135">
        <f t="shared" si="8"/>
        <v>1.6</v>
      </c>
      <c r="P22">
        <f>VLOOKUP(C22,'Yields-Labor-Cube'!$A$23:$I$47,7,FALSE)</f>
        <v>0.9</v>
      </c>
      <c r="Q22" s="455">
        <f>VLOOKUP($C22,'Yields-Labor-Cube'!$A$24:$O$47,11,FALSE)</f>
        <v>0.95</v>
      </c>
      <c r="S22">
        <f t="shared" si="0"/>
        <v>666505</v>
      </c>
      <c r="T22">
        <f t="shared" si="1"/>
        <v>8</v>
      </c>
      <c r="U22">
        <f t="shared" si="2"/>
        <v>4</v>
      </c>
      <c r="V22" s="135">
        <f t="shared" si="3"/>
        <v>0.14035087719298245</v>
      </c>
      <c r="W22" s="135">
        <f t="shared" si="4"/>
        <v>1.6</v>
      </c>
      <c r="Y22">
        <v>666501</v>
      </c>
      <c r="Z22">
        <v>23</v>
      </c>
      <c r="AA22">
        <v>23</v>
      </c>
      <c r="AB22">
        <v>0.40350877192982454</v>
      </c>
      <c r="AC22" s="200">
        <v>1.1500000000000001</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VLOOKUP(C23,SHAllocations!E16:V43,7,FALSE)</f>
        <v>0</v>
      </c>
      <c r="J23">
        <f>SHAllocations!$H$8</f>
        <v>12</v>
      </c>
      <c r="K23">
        <f t="shared" si="5"/>
        <v>0</v>
      </c>
      <c r="L23">
        <v>1</v>
      </c>
      <c r="M23">
        <f t="shared" si="6"/>
        <v>0</v>
      </c>
      <c r="N23" s="135">
        <f t="shared" si="7"/>
        <v>0</v>
      </c>
      <c r="O23" s="135">
        <f t="shared" si="8"/>
        <v>0</v>
      </c>
      <c r="P23">
        <f>VLOOKUP(C23,'Yields-Labor-Cube'!$A$23:$I$47,7,FALSE)</f>
        <v>0.06</v>
      </c>
      <c r="Q23" s="455">
        <f>VLOOKUP($C23,'Yields-Labor-Cube'!$A$24:$O$47,11,FALSE)</f>
        <v>0.25</v>
      </c>
      <c r="S23">
        <f t="shared" si="0"/>
        <v>666506</v>
      </c>
      <c r="T23">
        <f t="shared" si="1"/>
        <v>0</v>
      </c>
      <c r="U23">
        <f t="shared" si="2"/>
        <v>0</v>
      </c>
      <c r="V23" s="135">
        <f t="shared" si="3"/>
        <v>0</v>
      </c>
      <c r="W23" s="135">
        <f t="shared" si="4"/>
        <v>0</v>
      </c>
      <c r="Y23">
        <v>666521</v>
      </c>
      <c r="Z23">
        <v>21</v>
      </c>
      <c r="AA23">
        <v>21</v>
      </c>
      <c r="AB23">
        <v>1.75</v>
      </c>
      <c r="AC23" s="200">
        <v>37.800000000000004</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VLOOKUP(C24,SHAllocations!E17:V44,7,FALSE)</f>
        <v>1</v>
      </c>
      <c r="J24">
        <f>SHAllocations!$H$8</f>
        <v>12</v>
      </c>
      <c r="K24">
        <f t="shared" si="5"/>
        <v>8</v>
      </c>
      <c r="L24">
        <v>1</v>
      </c>
      <c r="M24">
        <f t="shared" si="6"/>
        <v>8</v>
      </c>
      <c r="N24" s="135">
        <f t="shared" si="7"/>
        <v>0.70175438596491224</v>
      </c>
      <c r="O24" s="135">
        <f t="shared" si="8"/>
        <v>14.4</v>
      </c>
      <c r="P24">
        <f>VLOOKUP(C24,'Yields-Labor-Cube'!$A$23:$I$47,7,FALSE)</f>
        <v>0.6</v>
      </c>
      <c r="Q24" s="455">
        <f>VLOOKUP($C24,'Yields-Labor-Cube'!$A$24:$O$47,11,FALSE)</f>
        <v>0.95</v>
      </c>
      <c r="S24">
        <f t="shared" si="0"/>
        <v>666507</v>
      </c>
      <c r="T24">
        <f t="shared" si="1"/>
        <v>8</v>
      </c>
      <c r="U24">
        <f t="shared" si="2"/>
        <v>8</v>
      </c>
      <c r="V24" s="135">
        <f t="shared" si="3"/>
        <v>0.70175438596491224</v>
      </c>
      <c r="W24" s="135">
        <f t="shared" si="4"/>
        <v>14.4</v>
      </c>
      <c r="Y24">
        <v>666517</v>
      </c>
      <c r="Z24">
        <v>17</v>
      </c>
      <c r="AA24">
        <v>17</v>
      </c>
      <c r="AB24">
        <v>0.2982456140350877</v>
      </c>
      <c r="AC24" s="200">
        <v>3.4000000000000004</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VLOOKUP(C25,SHAllocations!E18:V45,7,FALSE)</f>
        <v>0.95</v>
      </c>
      <c r="J25">
        <f>SHAllocations!$H$8</f>
        <v>12</v>
      </c>
      <c r="K25">
        <f t="shared" si="5"/>
        <v>32</v>
      </c>
      <c r="L25">
        <v>0.5</v>
      </c>
      <c r="M25">
        <f t="shared" si="6"/>
        <v>16</v>
      </c>
      <c r="N25" s="135">
        <f t="shared" si="7"/>
        <v>2.2456140350877192</v>
      </c>
      <c r="O25" s="135">
        <f t="shared" si="8"/>
        <v>16</v>
      </c>
      <c r="P25">
        <f>VLOOKUP(C25,'Yields-Labor-Cube'!$A$23:$I$47,7,FALSE)</f>
        <v>0.95</v>
      </c>
      <c r="Q25" s="455">
        <f>VLOOKUP($C25,'Yields-Labor-Cube'!$A$24:$O$47,11,FALSE)</f>
        <v>0.95</v>
      </c>
      <c r="S25">
        <f t="shared" si="0"/>
        <v>666509</v>
      </c>
      <c r="T25">
        <f t="shared" si="1"/>
        <v>32</v>
      </c>
      <c r="U25">
        <f t="shared" si="2"/>
        <v>16</v>
      </c>
      <c r="V25" s="135">
        <f t="shared" si="3"/>
        <v>2.2456140350877192</v>
      </c>
      <c r="W25" s="135">
        <f t="shared" si="4"/>
        <v>16</v>
      </c>
      <c r="Y25">
        <v>666516</v>
      </c>
      <c r="Z25">
        <v>13</v>
      </c>
      <c r="AA25">
        <v>13</v>
      </c>
      <c r="AB25">
        <v>0.22807017543859648</v>
      </c>
      <c r="AC25" s="200">
        <v>1.3</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VLOOKUP(C26,SHAllocations!E19:V46,7,FALSE)</f>
        <v>0.9</v>
      </c>
      <c r="J26">
        <f>SHAllocations!$H$8</f>
        <v>12</v>
      </c>
      <c r="K26">
        <f t="shared" si="5"/>
        <v>7</v>
      </c>
      <c r="L26">
        <v>0.5</v>
      </c>
      <c r="M26">
        <f t="shared" si="6"/>
        <v>4</v>
      </c>
      <c r="N26" s="135">
        <f t="shared" si="7"/>
        <v>0.49122807017543857</v>
      </c>
      <c r="O26" s="135">
        <f t="shared" si="8"/>
        <v>2.1</v>
      </c>
      <c r="P26">
        <f>VLOOKUP(C26,'Yields-Labor-Cube'!$A$23:$I$47,7,FALSE)</f>
        <v>0.95</v>
      </c>
      <c r="Q26" s="455">
        <f>VLOOKUP($C26,'Yields-Labor-Cube'!$A$24:$O$47,11,FALSE)</f>
        <v>0.95</v>
      </c>
      <c r="S26">
        <f t="shared" si="0"/>
        <v>666510</v>
      </c>
      <c r="T26">
        <f t="shared" si="1"/>
        <v>7</v>
      </c>
      <c r="U26">
        <f t="shared" si="2"/>
        <v>4</v>
      </c>
      <c r="V26" s="135">
        <f t="shared" si="3"/>
        <v>0.49122807017543857</v>
      </c>
      <c r="W26" s="135">
        <f t="shared" si="4"/>
        <v>2.1</v>
      </c>
      <c r="Y26">
        <v>666519</v>
      </c>
      <c r="Z26">
        <v>13</v>
      </c>
      <c r="AA26">
        <v>13</v>
      </c>
      <c r="AB26">
        <v>0.22807017543859648</v>
      </c>
      <c r="AC26" s="200">
        <v>6.5</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VLOOKUP(C27,SHAllocations!E20:V47,7,FALSE)</f>
        <v>1</v>
      </c>
      <c r="J27">
        <f>SHAllocations!$H$8</f>
        <v>12</v>
      </c>
      <c r="K27">
        <f t="shared" si="5"/>
        <v>4</v>
      </c>
      <c r="L27">
        <v>0.5</v>
      </c>
      <c r="M27">
        <f t="shared" si="6"/>
        <v>2</v>
      </c>
      <c r="N27" s="135">
        <f t="shared" si="7"/>
        <v>7.0175438596491224E-2</v>
      </c>
      <c r="O27" s="135">
        <f t="shared" si="8"/>
        <v>2</v>
      </c>
      <c r="P27">
        <f>VLOOKUP(C27,'Yields-Labor-Cube'!$A$23:$I$47,7,FALSE)</f>
        <v>0.9</v>
      </c>
      <c r="Q27" s="455">
        <f>VLOOKUP($C27,'Yields-Labor-Cube'!$A$24:$O$47,11,FALSE)</f>
        <v>0.95</v>
      </c>
      <c r="S27">
        <f t="shared" si="0"/>
        <v>666511</v>
      </c>
      <c r="T27">
        <f t="shared" si="1"/>
        <v>4</v>
      </c>
      <c r="U27">
        <f t="shared" si="2"/>
        <v>2</v>
      </c>
      <c r="V27" s="135">
        <f t="shared" si="3"/>
        <v>7.0175438596491224E-2</v>
      </c>
      <c r="W27" s="135">
        <f t="shared" si="4"/>
        <v>2</v>
      </c>
      <c r="Y27">
        <v>666505</v>
      </c>
      <c r="Z27">
        <v>8</v>
      </c>
      <c r="AA27">
        <v>4</v>
      </c>
      <c r="AB27">
        <v>0.14035087719298245</v>
      </c>
      <c r="AC27" s="200">
        <v>1.6</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VLOOKUP(C28,SHAllocations!E21:V48,7,FALSE)</f>
        <v>0.3</v>
      </c>
      <c r="J28">
        <f>SHAllocations!$H$8</f>
        <v>12</v>
      </c>
      <c r="K28">
        <f t="shared" si="5"/>
        <v>5</v>
      </c>
      <c r="L28">
        <v>1</v>
      </c>
      <c r="M28">
        <f t="shared" si="6"/>
        <v>5</v>
      </c>
      <c r="N28" s="135">
        <f t="shared" si="7"/>
        <v>8.771929824561403E-2</v>
      </c>
      <c r="O28" s="135">
        <f t="shared" si="8"/>
        <v>2.5</v>
      </c>
      <c r="P28">
        <f>VLOOKUP(C28,'Yields-Labor-Cube'!$A$23:$I$47,7,FALSE)</f>
        <v>0.9</v>
      </c>
      <c r="Q28" s="455">
        <f>VLOOKUP($C28,'Yields-Labor-Cube'!$A$24:$O$47,11,FALSE)</f>
        <v>0.95</v>
      </c>
      <c r="S28">
        <f t="shared" si="0"/>
        <v>666513</v>
      </c>
      <c r="T28">
        <f t="shared" si="1"/>
        <v>5</v>
      </c>
      <c r="U28">
        <f t="shared" si="2"/>
        <v>5</v>
      </c>
      <c r="V28" s="135">
        <f t="shared" si="3"/>
        <v>8.771929824561403E-2</v>
      </c>
      <c r="W28" s="135">
        <f t="shared" si="4"/>
        <v>2.5</v>
      </c>
      <c r="Y28">
        <v>666507</v>
      </c>
      <c r="Z28">
        <v>8</v>
      </c>
      <c r="AA28">
        <v>8</v>
      </c>
      <c r="AB28">
        <v>0.70175438596491224</v>
      </c>
      <c r="AC28" s="200">
        <v>14.4</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VLOOKUP(C29,SHAllocations!E22:V49,7,FALSE)</f>
        <v>0.5</v>
      </c>
      <c r="J29">
        <f>SHAllocations!$H$8</f>
        <v>12</v>
      </c>
      <c r="K29">
        <f t="shared" si="5"/>
        <v>13</v>
      </c>
      <c r="L29">
        <v>1</v>
      </c>
      <c r="M29">
        <f t="shared" si="6"/>
        <v>13</v>
      </c>
      <c r="N29" s="135">
        <f t="shared" si="7"/>
        <v>0.22807017543859648</v>
      </c>
      <c r="O29" s="135">
        <f t="shared" si="8"/>
        <v>1.3</v>
      </c>
      <c r="P29">
        <f>VLOOKUP(C29,'Yields-Labor-Cube'!$A$23:$I$47,7,FALSE)</f>
        <v>0.9</v>
      </c>
      <c r="Q29" s="455">
        <f>VLOOKUP($C29,'Yields-Labor-Cube'!$A$24:$O$47,11,FALSE)</f>
        <v>0.95</v>
      </c>
      <c r="S29">
        <f t="shared" si="0"/>
        <v>666516</v>
      </c>
      <c r="T29">
        <f t="shared" si="1"/>
        <v>13</v>
      </c>
      <c r="U29">
        <f t="shared" si="2"/>
        <v>13</v>
      </c>
      <c r="V29" s="135">
        <f t="shared" si="3"/>
        <v>0.22807017543859648</v>
      </c>
      <c r="W29" s="135">
        <f t="shared" si="4"/>
        <v>1.3</v>
      </c>
      <c r="Y29">
        <v>666510</v>
      </c>
      <c r="Z29">
        <v>7</v>
      </c>
      <c r="AA29">
        <v>4</v>
      </c>
      <c r="AB29">
        <v>0.49122807017543857</v>
      </c>
      <c r="AC29" s="200">
        <v>2.1</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VLOOKUP(C30,SHAllocations!E23:V50,7,FALSE)</f>
        <v>0.69</v>
      </c>
      <c r="J30">
        <f>SHAllocations!$H$8</f>
        <v>12</v>
      </c>
      <c r="K30">
        <f t="shared" si="5"/>
        <v>17</v>
      </c>
      <c r="L30">
        <v>1</v>
      </c>
      <c r="M30">
        <f t="shared" si="6"/>
        <v>17</v>
      </c>
      <c r="N30" s="135">
        <f t="shared" si="7"/>
        <v>0.2982456140350877</v>
      </c>
      <c r="O30" s="135">
        <f t="shared" si="8"/>
        <v>3.4000000000000004</v>
      </c>
      <c r="P30">
        <f>VLOOKUP(C30,'Yields-Labor-Cube'!$A$23:$I$47,7,FALSE)</f>
        <v>0.9</v>
      </c>
      <c r="Q30" s="455">
        <f>VLOOKUP($C30,'Yields-Labor-Cube'!$A$24:$O$47,11,FALSE)</f>
        <v>0.95</v>
      </c>
      <c r="S30">
        <f t="shared" si="0"/>
        <v>666517</v>
      </c>
      <c r="T30">
        <f t="shared" si="1"/>
        <v>17</v>
      </c>
      <c r="U30">
        <f t="shared" si="2"/>
        <v>17</v>
      </c>
      <c r="V30" s="135">
        <f t="shared" si="3"/>
        <v>0.2982456140350877</v>
      </c>
      <c r="W30" s="135">
        <f t="shared" si="4"/>
        <v>3.4000000000000004</v>
      </c>
      <c r="Y30">
        <v>666513</v>
      </c>
      <c r="Z30">
        <v>5</v>
      </c>
      <c r="AA30">
        <v>5</v>
      </c>
      <c r="AB30">
        <v>8.771929824561403E-2</v>
      </c>
      <c r="AC30" s="200">
        <v>2.5</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VLOOKUP(C31,SHAllocations!E24:V51,7,FALSE)</f>
        <v>0</v>
      </c>
      <c r="J31">
        <f>SHAllocations!$H$8</f>
        <v>12</v>
      </c>
      <c r="K31">
        <f t="shared" si="5"/>
        <v>0</v>
      </c>
      <c r="L31">
        <v>1</v>
      </c>
      <c r="M31">
        <f t="shared" si="6"/>
        <v>0</v>
      </c>
      <c r="N31" s="135">
        <f t="shared" si="7"/>
        <v>0</v>
      </c>
      <c r="O31" s="135">
        <f t="shared" si="8"/>
        <v>0</v>
      </c>
      <c r="P31">
        <f>VLOOKUP(C31,'Yields-Labor-Cube'!$A$23:$I$47,7,FALSE)</f>
        <v>0.06</v>
      </c>
      <c r="Q31" s="455">
        <f>VLOOKUP($C31,'Yields-Labor-Cube'!$A$24:$O$47,11,FALSE)</f>
        <v>0.25</v>
      </c>
      <c r="S31">
        <f t="shared" si="0"/>
        <v>666518</v>
      </c>
      <c r="T31">
        <f t="shared" si="1"/>
        <v>0</v>
      </c>
      <c r="U31">
        <f t="shared" si="2"/>
        <v>0</v>
      </c>
      <c r="V31" s="135">
        <f t="shared" si="3"/>
        <v>0</v>
      </c>
      <c r="W31" s="135">
        <f t="shared" si="4"/>
        <v>0</v>
      </c>
      <c r="Y31">
        <v>666511</v>
      </c>
      <c r="Z31">
        <v>4</v>
      </c>
      <c r="AA31">
        <v>2</v>
      </c>
      <c r="AB31">
        <v>7.0175438596491224E-2</v>
      </c>
      <c r="AC31" s="200">
        <v>2</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VLOOKUP(C32,SHAllocations!E25:V52,7,FALSE)</f>
        <v>0.5</v>
      </c>
      <c r="J32">
        <f>SHAllocations!$H$8</f>
        <v>12</v>
      </c>
      <c r="K32">
        <f t="shared" si="5"/>
        <v>13</v>
      </c>
      <c r="L32">
        <v>1</v>
      </c>
      <c r="M32">
        <f t="shared" si="6"/>
        <v>13</v>
      </c>
      <c r="N32" s="135">
        <f t="shared" si="7"/>
        <v>0.22807017543859648</v>
      </c>
      <c r="O32" s="135">
        <f t="shared" si="8"/>
        <v>6.5</v>
      </c>
      <c r="P32">
        <f>VLOOKUP(C32,'Yields-Labor-Cube'!$A$23:$I$47,7,FALSE)</f>
        <v>0.99</v>
      </c>
      <c r="Q32" s="455">
        <f>VLOOKUP($C32,'Yields-Labor-Cube'!$A$24:$O$47,11,FALSE)</f>
        <v>0.95</v>
      </c>
      <c r="S32">
        <f t="shared" si="0"/>
        <v>666519</v>
      </c>
      <c r="T32">
        <f t="shared" si="1"/>
        <v>13</v>
      </c>
      <c r="U32">
        <f t="shared" si="2"/>
        <v>13</v>
      </c>
      <c r="V32" s="135">
        <f t="shared" si="3"/>
        <v>0.22807017543859648</v>
      </c>
      <c r="W32" s="135">
        <f t="shared" si="4"/>
        <v>6.5</v>
      </c>
      <c r="Y32">
        <v>666531</v>
      </c>
      <c r="Z32">
        <v>2</v>
      </c>
      <c r="AA32">
        <v>2</v>
      </c>
      <c r="AB32">
        <v>3.5087719298245612E-2</v>
      </c>
      <c r="AC32" s="200">
        <v>0.4</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VLOOKUP(C33,SHAllocations!E26:V53,7,FALSE)</f>
        <v>0.9</v>
      </c>
      <c r="J33">
        <f>SHAllocations!$H$8</f>
        <v>12</v>
      </c>
      <c r="K33">
        <f t="shared" si="5"/>
        <v>21</v>
      </c>
      <c r="L33">
        <v>1</v>
      </c>
      <c r="M33">
        <f t="shared" si="6"/>
        <v>21</v>
      </c>
      <c r="N33" s="135">
        <f t="shared" si="7"/>
        <v>1.75</v>
      </c>
      <c r="O33" s="135">
        <f t="shared" si="8"/>
        <v>37.800000000000004</v>
      </c>
      <c r="P33">
        <f>VLOOKUP(C33,'Yields-Labor-Cube'!$A$23:$I$47,7,FALSE)</f>
        <v>0.6</v>
      </c>
      <c r="Q33" s="455">
        <f>VLOOKUP($C33,'Yields-Labor-Cube'!$A$24:$O$47,11,FALSE)</f>
        <v>0.9</v>
      </c>
      <c r="S33">
        <f t="shared" si="0"/>
        <v>666521</v>
      </c>
      <c r="T33">
        <f t="shared" si="1"/>
        <v>21</v>
      </c>
      <c r="U33">
        <f t="shared" si="2"/>
        <v>21</v>
      </c>
      <c r="V33" s="135">
        <f t="shared" si="3"/>
        <v>1.75</v>
      </c>
      <c r="W33" s="135">
        <f t="shared" si="4"/>
        <v>37.800000000000004</v>
      </c>
      <c r="Y33">
        <v>666536</v>
      </c>
      <c r="Z33">
        <v>2</v>
      </c>
      <c r="AA33">
        <v>2</v>
      </c>
      <c r="AB33">
        <v>0.17543859649122806</v>
      </c>
      <c r="AC33" s="200">
        <v>4</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VLOOKUP(C34,SHAllocations!E27:V54,7,FALSE)</f>
        <v>0.32</v>
      </c>
      <c r="J34">
        <f>SHAllocations!$H$8</f>
        <v>12</v>
      </c>
      <c r="K34">
        <f t="shared" si="5"/>
        <v>57</v>
      </c>
      <c r="L34">
        <v>0.5</v>
      </c>
      <c r="M34">
        <f t="shared" si="6"/>
        <v>29</v>
      </c>
      <c r="N34" s="135">
        <f t="shared" si="7"/>
        <v>0.55882352941176472</v>
      </c>
      <c r="O34" s="135">
        <f t="shared" si="8"/>
        <v>5.7</v>
      </c>
      <c r="P34">
        <f>VLOOKUP(C34,'Yields-Labor-Cube'!$A$23:$I$47,7,FALSE)</f>
        <v>0.99</v>
      </c>
      <c r="Q34" s="455">
        <f>VLOOKUP($C34,'Yields-Labor-Cube'!$A$24:$O$47,11,FALSE)</f>
        <v>0.85</v>
      </c>
      <c r="S34">
        <f t="shared" si="0"/>
        <v>666522</v>
      </c>
      <c r="T34">
        <f t="shared" si="1"/>
        <v>57</v>
      </c>
      <c r="U34">
        <f t="shared" si="2"/>
        <v>29</v>
      </c>
      <c r="V34" s="135">
        <f t="shared" si="3"/>
        <v>0.55882352941176472</v>
      </c>
      <c r="W34" s="135">
        <f t="shared" si="4"/>
        <v>5.7</v>
      </c>
      <c r="Y34">
        <v>666502</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VLOOKUP(C35,SHAllocations!E28:V55,7,FALSE)</f>
        <v>0</v>
      </c>
      <c r="J35">
        <f>SHAllocations!$H$8</f>
        <v>12</v>
      </c>
      <c r="K35">
        <f t="shared" si="5"/>
        <v>0</v>
      </c>
      <c r="L35">
        <v>1</v>
      </c>
      <c r="M35">
        <f t="shared" si="6"/>
        <v>0</v>
      </c>
      <c r="N35" s="135">
        <f t="shared" si="7"/>
        <v>0</v>
      </c>
      <c r="O35" s="135">
        <f t="shared" si="8"/>
        <v>0</v>
      </c>
      <c r="P35">
        <f>VLOOKUP(C35,'Yields-Labor-Cube'!$A$23:$I$47,7,FALSE)</f>
        <v>0.99</v>
      </c>
      <c r="Q35" s="455">
        <f>VLOOKUP($C35,'Yields-Labor-Cube'!$A$24:$O$47,11,FALSE)</f>
        <v>0.95</v>
      </c>
      <c r="S35">
        <f t="shared" si="0"/>
        <v>666523</v>
      </c>
      <c r="T35">
        <f t="shared" si="1"/>
        <v>0</v>
      </c>
      <c r="U35">
        <f t="shared" si="2"/>
        <v>0</v>
      </c>
      <c r="V35" s="135">
        <f t="shared" si="3"/>
        <v>0</v>
      </c>
      <c r="W35" s="135">
        <f t="shared" si="4"/>
        <v>0</v>
      </c>
      <c r="Y35">
        <v>666506</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VLOOKUP(C36,SHAllocations!E29:V56,7,FALSE)</f>
        <v>0.25</v>
      </c>
      <c r="J36">
        <f>SHAllocations!$H$8</f>
        <v>12</v>
      </c>
      <c r="K36">
        <f t="shared" si="5"/>
        <v>0</v>
      </c>
      <c r="L36">
        <v>1</v>
      </c>
      <c r="M36">
        <f t="shared" si="6"/>
        <v>0</v>
      </c>
      <c r="N36" s="135">
        <f t="shared" si="7"/>
        <v>0</v>
      </c>
      <c r="O36" s="135">
        <f t="shared" si="8"/>
        <v>0</v>
      </c>
      <c r="P36">
        <f>VLOOKUP(C36,'Yields-Labor-Cube'!$A$23:$I$47,7,FALSE)</f>
        <v>0.9</v>
      </c>
      <c r="Q36" s="455">
        <f>VLOOKUP($C36,'Yields-Labor-Cube'!$A$24:$O$47,11,FALSE)</f>
        <v>0.95</v>
      </c>
      <c r="S36">
        <f t="shared" si="0"/>
        <v>666530</v>
      </c>
      <c r="T36">
        <f t="shared" si="1"/>
        <v>0</v>
      </c>
      <c r="U36">
        <f t="shared" si="2"/>
        <v>0</v>
      </c>
      <c r="V36" s="135">
        <f t="shared" si="3"/>
        <v>0</v>
      </c>
      <c r="W36" s="135">
        <f t="shared" si="4"/>
        <v>0</v>
      </c>
      <c r="Y36">
        <v>666518</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VLOOKUP(C37,SHAllocations!E30:V57,7,FALSE)</f>
        <v>0.7</v>
      </c>
      <c r="J37">
        <f>SHAllocations!$H$8</f>
        <v>12</v>
      </c>
      <c r="K37">
        <f t="shared" si="5"/>
        <v>2</v>
      </c>
      <c r="L37">
        <v>1</v>
      </c>
      <c r="M37">
        <f t="shared" si="6"/>
        <v>2</v>
      </c>
      <c r="N37" s="135">
        <f t="shared" si="7"/>
        <v>3.5087719298245612E-2</v>
      </c>
      <c r="O37" s="135">
        <f t="shared" si="8"/>
        <v>0.4</v>
      </c>
      <c r="P37">
        <f>VLOOKUP(C37,'Yields-Labor-Cube'!$A$23:$I$47,7,FALSE)</f>
        <v>0.95</v>
      </c>
      <c r="Q37" s="455">
        <f>VLOOKUP($C37,'Yields-Labor-Cube'!$A$24:$O$47,11,FALSE)</f>
        <v>0.95</v>
      </c>
      <c r="S37">
        <f t="shared" si="0"/>
        <v>666531</v>
      </c>
      <c r="T37">
        <f t="shared" si="1"/>
        <v>2</v>
      </c>
      <c r="U37">
        <f t="shared" si="2"/>
        <v>2</v>
      </c>
      <c r="V37" s="135">
        <f t="shared" si="3"/>
        <v>3.5087719298245612E-2</v>
      </c>
      <c r="W37" s="135">
        <f t="shared" si="4"/>
        <v>0.4</v>
      </c>
      <c r="Y37">
        <v>666523</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VLOOKUP(C38,SHAllocations!E31:V58,7,FALSE)</f>
        <v>0</v>
      </c>
      <c r="J38">
        <f>SHAllocations!$H$8</f>
        <v>12</v>
      </c>
      <c r="K38">
        <f t="shared" si="5"/>
        <v>0</v>
      </c>
      <c r="L38">
        <v>1</v>
      </c>
      <c r="M38">
        <f t="shared" si="6"/>
        <v>0</v>
      </c>
      <c r="N38" s="135">
        <f t="shared" si="7"/>
        <v>0</v>
      </c>
      <c r="O38" s="135">
        <f t="shared" si="8"/>
        <v>0</v>
      </c>
      <c r="P38">
        <f>VLOOKUP(C38,'Yields-Labor-Cube'!$A$23:$I$47,7,FALSE)</f>
        <v>0.3</v>
      </c>
      <c r="Q38" s="455">
        <f>VLOOKUP($C38,'Yields-Labor-Cube'!$A$24:$O$47,11,FALSE)</f>
        <v>0.2</v>
      </c>
      <c r="S38">
        <f t="shared" si="0"/>
        <v>666540</v>
      </c>
      <c r="T38">
        <f t="shared" si="1"/>
        <v>0</v>
      </c>
      <c r="U38">
        <f t="shared" si="2"/>
        <v>0</v>
      </c>
      <c r="V38" s="135">
        <f t="shared" si="3"/>
        <v>0</v>
      </c>
      <c r="W38" s="135">
        <f t="shared" si="4"/>
        <v>0</v>
      </c>
      <c r="Y38">
        <v>666530</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VLOOKUP(C39,SHAllocations!E32:V59,7,FALSE)</f>
        <v>0</v>
      </c>
      <c r="J39">
        <f>SHAllocations!$H$8</f>
        <v>12</v>
      </c>
      <c r="K39">
        <f t="shared" si="5"/>
        <v>0</v>
      </c>
      <c r="L39">
        <v>1</v>
      </c>
      <c r="M39">
        <f t="shared" si="6"/>
        <v>0</v>
      </c>
      <c r="N39" s="135">
        <f t="shared" si="7"/>
        <v>0</v>
      </c>
      <c r="O39" s="135">
        <f t="shared" si="8"/>
        <v>0</v>
      </c>
      <c r="P39">
        <f>VLOOKUP(C39,'Yields-Labor-Cube'!$A$23:$I$47,7,FALSE)</f>
        <v>0.45</v>
      </c>
      <c r="Q39" s="455">
        <f>VLOOKUP($C39,'Yields-Labor-Cube'!$A$24:$O$47,11,FALSE)</f>
        <v>0.25</v>
      </c>
      <c r="S39">
        <f t="shared" si="0"/>
        <v>666541</v>
      </c>
      <c r="T39">
        <f t="shared" si="1"/>
        <v>0</v>
      </c>
      <c r="U39">
        <f t="shared" si="2"/>
        <v>0</v>
      </c>
      <c r="V39" s="135">
        <f t="shared" si="3"/>
        <v>0</v>
      </c>
      <c r="W39" s="135">
        <f t="shared" si="4"/>
        <v>0</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VLOOKUP(C40,SHAllocations!E33:V60,7,FALSE)</f>
        <v>0.7</v>
      </c>
      <c r="J40">
        <f>SHAllocations!$H$8</f>
        <v>12</v>
      </c>
      <c r="K40">
        <f t="shared" si="5"/>
        <v>2</v>
      </c>
      <c r="L40">
        <v>1</v>
      </c>
      <c r="M40">
        <f t="shared" si="6"/>
        <v>2</v>
      </c>
      <c r="N40" s="135">
        <f t="shared" si="7"/>
        <v>0.17543859649122806</v>
      </c>
      <c r="O40" s="135">
        <f t="shared" si="8"/>
        <v>4</v>
      </c>
      <c r="P40">
        <f>VLOOKUP(C40,'Yields-Labor-Cube'!$A$23:$I$47,7,FALSE)</f>
        <v>0.05</v>
      </c>
      <c r="Q40" s="455">
        <f>VLOOKUP($C40,'Yields-Labor-Cube'!$A$24:$O$47,11,FALSE)</f>
        <v>0.95</v>
      </c>
      <c r="S40">
        <f t="shared" si="0"/>
        <v>666536</v>
      </c>
      <c r="T40">
        <f t="shared" si="1"/>
        <v>2</v>
      </c>
      <c r="U40">
        <f t="shared" si="2"/>
        <v>2</v>
      </c>
      <c r="V40" s="135">
        <f t="shared" si="3"/>
        <v>0.17543859649122806</v>
      </c>
      <c r="W40" s="135">
        <f t="shared" si="4"/>
        <v>4</v>
      </c>
      <c r="Y40">
        <v>666541</v>
      </c>
      <c r="Z40">
        <v>0</v>
      </c>
      <c r="AA40">
        <v>0</v>
      </c>
      <c r="AB40">
        <v>0</v>
      </c>
      <c r="AC40" s="200">
        <v>0</v>
      </c>
    </row>
    <row r="41" spans="3:29" x14ac:dyDescent="0.3">
      <c r="C41" s="47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VLOOKUP(C41,SHAllocations!E34:V61,7,FALSE)</f>
        <v>0.5</v>
      </c>
      <c r="J41">
        <f>SHAllocations!$H$8</f>
        <v>12</v>
      </c>
      <c r="K41">
        <f t="shared" si="5"/>
        <v>0</v>
      </c>
      <c r="L41">
        <v>1</v>
      </c>
      <c r="M41">
        <f t="shared" ref="M41:M42" si="9">ROUND(K41*L41,0)</f>
        <v>0</v>
      </c>
      <c r="N41" s="135">
        <f t="shared" si="7"/>
        <v>0</v>
      </c>
      <c r="O41" s="135">
        <f t="shared" si="8"/>
        <v>0</v>
      </c>
      <c r="P41">
        <f>VLOOKUP(C41,'Yields-Labor-Cube'!$A$23:$I$47,7,FALSE)</f>
        <v>0.95</v>
      </c>
      <c r="Q41" s="455">
        <f>VLOOKUP($C41,'Yields-Labor-Cube'!$A$24:$O$47,11,FALSE)</f>
        <v>0.95</v>
      </c>
      <c r="S41">
        <f t="shared" ref="S41:S42" si="10">C41</f>
        <v>666520</v>
      </c>
      <c r="T41">
        <f t="shared" ref="T41:T42" si="11">K41</f>
        <v>0</v>
      </c>
      <c r="U41">
        <f t="shared" ref="U41:U42" si="12">M41</f>
        <v>0</v>
      </c>
      <c r="V41" s="135">
        <f t="shared" ref="V41:V42" si="13">N41</f>
        <v>0</v>
      </c>
      <c r="W41" s="135">
        <f t="shared" ref="W41:W42" si="14">O41</f>
        <v>0</v>
      </c>
      <c r="Y41">
        <v>666520</v>
      </c>
      <c r="Z41">
        <v>0</v>
      </c>
      <c r="AA41">
        <v>0</v>
      </c>
      <c r="AB41">
        <v>0</v>
      </c>
      <c r="AC41" s="200">
        <v>0</v>
      </c>
    </row>
    <row r="42" spans="3:29" x14ac:dyDescent="0.3">
      <c r="C42" s="47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VLOOKUP(C42,SHAllocations!E35:V62,7,FALSE)</f>
        <v>0</v>
      </c>
      <c r="J42">
        <f>SHAllocations!$H$8</f>
        <v>12</v>
      </c>
      <c r="K42">
        <f t="shared" si="5"/>
        <v>0</v>
      </c>
      <c r="L42">
        <v>1</v>
      </c>
      <c r="M42">
        <f t="shared" si="9"/>
        <v>0</v>
      </c>
      <c r="N42" s="135">
        <f t="shared" si="7"/>
        <v>0</v>
      </c>
      <c r="O42" s="135">
        <f t="shared" si="8"/>
        <v>0</v>
      </c>
      <c r="P42">
        <f>VLOOKUP(C42,'Yields-Labor-Cube'!$A$23:$I$47,7,FALSE)</f>
        <v>0.95</v>
      </c>
      <c r="Q42" s="455">
        <f>VLOOKUP($C42,'Yields-Labor-Cube'!$A$24:$O$47,11,FALSE)</f>
        <v>0.95</v>
      </c>
      <c r="S42">
        <f t="shared" si="10"/>
        <v>666545</v>
      </c>
      <c r="T42">
        <f t="shared" si="11"/>
        <v>0</v>
      </c>
      <c r="U42">
        <f t="shared" si="12"/>
        <v>0</v>
      </c>
      <c r="V42" s="135">
        <f t="shared" si="13"/>
        <v>0</v>
      </c>
      <c r="W42" s="135">
        <f t="shared" si="14"/>
        <v>0</v>
      </c>
      <c r="Y42">
        <v>666545</v>
      </c>
      <c r="Z42">
        <v>0</v>
      </c>
      <c r="AA42">
        <v>0</v>
      </c>
      <c r="AB42">
        <v>0</v>
      </c>
      <c r="AC42" s="200">
        <v>0</v>
      </c>
    </row>
    <row r="43" spans="3:29" ht="13.95" customHeight="1" thickBot="1" x14ac:dyDescent="0.35">
      <c r="C43" s="204"/>
      <c r="D43" s="206"/>
      <c r="E43" s="206"/>
      <c r="F43" s="206"/>
      <c r="G43" s="206"/>
      <c r="H43" s="206"/>
      <c r="I43" s="206"/>
      <c r="J43" s="206"/>
      <c r="K43" s="206"/>
      <c r="L43" s="206"/>
      <c r="M43" s="206"/>
      <c r="N43" s="206"/>
      <c r="O43" s="206"/>
      <c r="P43" s="206"/>
      <c r="Q43" s="206"/>
      <c r="R43" s="206"/>
      <c r="S43" s="206"/>
      <c r="T43" s="206"/>
      <c r="U43" s="206"/>
      <c r="V43" s="206"/>
      <c r="W43" s="206"/>
      <c r="X43" s="206"/>
      <c r="Y43" s="206"/>
      <c r="Z43" s="206"/>
      <c r="AA43" s="206"/>
      <c r="AB43" s="206"/>
      <c r="AC43" s="205"/>
    </row>
    <row r="44" spans="3:29" x14ac:dyDescent="0.3">
      <c r="M44">
        <f>SUM(M20:M40)</f>
        <v>159</v>
      </c>
      <c r="N44">
        <f>SUM(N20:N40)</f>
        <v>7.4140866873065008</v>
      </c>
      <c r="O44" s="135">
        <f>SUM(O20:O40)</f>
        <v>98.850000000000009</v>
      </c>
    </row>
    <row r="45" spans="3:29" x14ac:dyDescent="0.3">
      <c r="L45" t="s">
        <v>552</v>
      </c>
    </row>
    <row r="46" spans="3:29" x14ac:dyDescent="0.3">
      <c r="L46" t="s">
        <v>551</v>
      </c>
      <c r="M46">
        <f>D7</f>
        <v>160</v>
      </c>
    </row>
    <row r="47" spans="3:29" x14ac:dyDescent="0.3">
      <c r="L47" t="s">
        <v>564</v>
      </c>
      <c r="N47">
        <f>'Old2'!F81*5</f>
        <v>23.625000000000004</v>
      </c>
    </row>
    <row r="48" spans="3:29" x14ac:dyDescent="0.3">
      <c r="K48" t="s">
        <v>550</v>
      </c>
      <c r="L48" t="s">
        <v>92</v>
      </c>
      <c r="O48">
        <f>K71*L66</f>
        <v>240</v>
      </c>
    </row>
    <row r="49" spans="9:16" x14ac:dyDescent="0.3">
      <c r="L49" t="s">
        <v>94</v>
      </c>
      <c r="O49">
        <v>1</v>
      </c>
    </row>
    <row r="50" spans="9:16" x14ac:dyDescent="0.3">
      <c r="L50" t="s">
        <v>553</v>
      </c>
      <c r="O50">
        <f>O48*O49</f>
        <v>240</v>
      </c>
    </row>
    <row r="51" spans="9:16" x14ac:dyDescent="0.3">
      <c r="L51" t="s">
        <v>187</v>
      </c>
      <c r="M51" s="348">
        <f>M44/M46</f>
        <v>0.99375000000000002</v>
      </c>
      <c r="N51" s="348">
        <f>N45/N47</f>
        <v>0</v>
      </c>
      <c r="O51" s="348">
        <f>O44/O50</f>
        <v>0.41187500000000005</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v>1</v>
      </c>
      <c r="P56" s="356">
        <f>O61</f>
        <v>1</v>
      </c>
    </row>
    <row r="57" spans="9:16" ht="15.6" x14ac:dyDescent="0.3">
      <c r="L57" s="356">
        <f>(M57-1)*N57*O57*P57</f>
        <v>6</v>
      </c>
      <c r="M57" s="359">
        <v>9</v>
      </c>
      <c r="N57" s="358">
        <v>0.75</v>
      </c>
      <c r="O57" s="358">
        <v>1</v>
      </c>
      <c r="P57" s="356">
        <f>O61</f>
        <v>1</v>
      </c>
    </row>
    <row r="58" spans="9:16" x14ac:dyDescent="0.3">
      <c r="L58" s="356">
        <f>(M58-1)*N58*O58*P58</f>
        <v>5.25</v>
      </c>
      <c r="M58" s="360">
        <v>8</v>
      </c>
      <c r="N58" s="358">
        <v>0.75</v>
      </c>
      <c r="O58" s="358">
        <v>1</v>
      </c>
      <c r="P58" s="356">
        <f>O61</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85"/>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2" xr:uid="{D490D67D-F957-4BCE-ADE3-BB9A6B894FA7}">
      <formula1>40</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2778-181F-4C20-A552-3EFC6EB973BD}">
  <sheetPr>
    <tabColor theme="5" tint="0.59999389629810485"/>
  </sheetPr>
  <dimension ref="C1:AC72"/>
  <sheetViews>
    <sheetView topLeftCell="A3" zoomScale="50" zoomScaleNormal="50" workbookViewId="0">
      <selection activeCell="I26" sqref="I26"/>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4.77734375" customWidth="1"/>
    <col min="16" max="16" width="18.21875" customWidth="1"/>
    <col min="17" max="17" width="19.44140625" customWidth="1"/>
  </cols>
  <sheetData>
    <row r="1" spans="3:9" ht="25.8" x14ac:dyDescent="0.5">
      <c r="C1" s="32" t="s">
        <v>206</v>
      </c>
    </row>
    <row r="3" spans="3:9" x14ac:dyDescent="0.3">
      <c r="E3" s="3" t="s">
        <v>573</v>
      </c>
    </row>
    <row r="4" spans="3:9" x14ac:dyDescent="0.3">
      <c r="E4" s="3">
        <v>0.9</v>
      </c>
    </row>
    <row r="5" spans="3:9" x14ac:dyDescent="0.3">
      <c r="D5" t="s">
        <v>64</v>
      </c>
      <c r="E5" s="3" t="s">
        <v>559</v>
      </c>
      <c r="F5" t="s">
        <v>560</v>
      </c>
      <c r="G5" t="s">
        <v>568</v>
      </c>
    </row>
    <row r="6" spans="3:9" x14ac:dyDescent="0.3">
      <c r="C6" t="s">
        <v>17</v>
      </c>
      <c r="D6">
        <v>200</v>
      </c>
      <c r="E6" s="3">
        <f>D7/D6</f>
        <v>0.7</v>
      </c>
      <c r="F6" t="s">
        <v>590</v>
      </c>
      <c r="G6">
        <v>0.85</v>
      </c>
    </row>
    <row r="7" spans="3:9" x14ac:dyDescent="0.3">
      <c r="C7" t="s">
        <v>96</v>
      </c>
      <c r="D7">
        <v>140</v>
      </c>
    </row>
    <row r="8" spans="3:9" x14ac:dyDescent="0.3">
      <c r="C8" t="s">
        <v>97</v>
      </c>
      <c r="E8" s="40" t="s">
        <v>150</v>
      </c>
    </row>
    <row r="9" spans="3:9" x14ac:dyDescent="0.3">
      <c r="C9" t="s">
        <v>65</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VLOOKUP(C20,SHAllocations!E13:V40,13,FALSE)</f>
        <v>0.08</v>
      </c>
      <c r="J20">
        <f>SHAllocations!$H$8</f>
        <v>12</v>
      </c>
      <c r="K20">
        <f t="shared" ref="K20:K42" si="0">ROUND(H20/J20*I20,0)</f>
        <v>21</v>
      </c>
      <c r="L20">
        <v>1</v>
      </c>
      <c r="M20">
        <f>ROUND(K20*L20,0)</f>
        <v>21</v>
      </c>
      <c r="N20" s="135">
        <f>E20*K20/(Q20*60)</f>
        <v>0.36842105263157893</v>
      </c>
      <c r="O20" s="135">
        <f>F20*K20</f>
        <v>1.05</v>
      </c>
      <c r="P20">
        <f>VLOOKUP(Martins!C20,'Yields-Labor-Cube'!$A$23:$I$47,8,FALSE)</f>
        <v>0.99</v>
      </c>
      <c r="Q20" s="455">
        <f>VLOOKUP($C20,'Yields-Labor-Cube'!$A$24:$O$47,12,FALSE)</f>
        <v>0.95</v>
      </c>
      <c r="S20">
        <f t="shared" ref="S20:S40" si="1">C20</f>
        <v>666501</v>
      </c>
      <c r="T20">
        <f t="shared" ref="T20:T40" si="2">K20</f>
        <v>21</v>
      </c>
      <c r="U20">
        <f t="shared" ref="U20:U40" si="3">M20</f>
        <v>21</v>
      </c>
      <c r="V20" s="135">
        <f t="shared" ref="V20:V40" si="4">N20</f>
        <v>0.36842105263157893</v>
      </c>
      <c r="W20" s="135">
        <f t="shared" ref="W20:W40" si="5">O20</f>
        <v>1.05</v>
      </c>
      <c r="Y20" cm="1">
        <f t="array" ref="Y20:AC42">_xlfn.SORTBY(S20:W42,T20:T42,-1)</f>
        <v>666522</v>
      </c>
      <c r="Z20">
        <v>36</v>
      </c>
      <c r="AA20">
        <v>18</v>
      </c>
      <c r="AB20">
        <v>0.35294117647058826</v>
      </c>
      <c r="AC20" s="200">
        <v>3.6</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VLOOKUP(C21,SHAllocations!E14:V41,13,FALSE)</f>
        <v>0.18</v>
      </c>
      <c r="J21">
        <f>SHAllocations!$H$8</f>
        <v>12</v>
      </c>
      <c r="K21">
        <f t="shared" si="0"/>
        <v>30</v>
      </c>
      <c r="L21">
        <v>1</v>
      </c>
      <c r="M21">
        <f t="shared" ref="M21:M40" si="6">ROUND(K21*L21,0)</f>
        <v>30</v>
      </c>
      <c r="N21" s="135">
        <f t="shared" ref="N21:N40" si="7">E21*K21/(Q21*60)</f>
        <v>2.5</v>
      </c>
      <c r="O21" s="135">
        <f t="shared" ref="O21:O40" si="8">F21*K21</f>
        <v>45</v>
      </c>
      <c r="P21">
        <f>VLOOKUP(Martins!C21,'Yields-Labor-Cube'!$A$23:$I$47,8,FALSE)</f>
        <v>0.9</v>
      </c>
      <c r="Q21" s="455">
        <f>VLOOKUP($C21,'Yields-Labor-Cube'!$A$24:$O$47,12,FALSE)</f>
        <v>0.7</v>
      </c>
      <c r="S21">
        <f t="shared" si="1"/>
        <v>666502</v>
      </c>
      <c r="T21">
        <f t="shared" si="2"/>
        <v>30</v>
      </c>
      <c r="U21">
        <f t="shared" si="3"/>
        <v>30</v>
      </c>
      <c r="V21" s="135">
        <f t="shared" si="4"/>
        <v>2.5</v>
      </c>
      <c r="W21" s="135">
        <f t="shared" si="5"/>
        <v>45</v>
      </c>
      <c r="Y21">
        <v>666502</v>
      </c>
      <c r="Z21">
        <v>30</v>
      </c>
      <c r="AA21">
        <v>30</v>
      </c>
      <c r="AB21">
        <v>2.5</v>
      </c>
      <c r="AC21" s="200">
        <v>45</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VLOOKUP(C22,SHAllocations!E15:V42,13,FALSE)</f>
        <v>0.68</v>
      </c>
      <c r="J22">
        <f>SHAllocations!$H$8</f>
        <v>12</v>
      </c>
      <c r="K22">
        <f t="shared" si="0"/>
        <v>17</v>
      </c>
      <c r="L22">
        <v>0.5</v>
      </c>
      <c r="M22">
        <f t="shared" si="6"/>
        <v>9</v>
      </c>
      <c r="N22" s="135">
        <f t="shared" si="7"/>
        <v>0.2982456140350877</v>
      </c>
      <c r="O22" s="135">
        <f t="shared" si="8"/>
        <v>3.4000000000000004</v>
      </c>
      <c r="P22">
        <f>VLOOKUP(Martins!C22,'Yields-Labor-Cube'!$A$23:$I$47,8,FALSE)</f>
        <v>0.9</v>
      </c>
      <c r="Q22" s="455">
        <f>VLOOKUP($C22,'Yields-Labor-Cube'!$A$24:$O$47,12,FALSE)</f>
        <v>0.95</v>
      </c>
      <c r="S22">
        <f t="shared" si="1"/>
        <v>666505</v>
      </c>
      <c r="T22">
        <f t="shared" si="2"/>
        <v>17</v>
      </c>
      <c r="U22">
        <f t="shared" si="3"/>
        <v>9</v>
      </c>
      <c r="V22" s="135">
        <f t="shared" si="4"/>
        <v>0.2982456140350877</v>
      </c>
      <c r="W22" s="135">
        <f t="shared" si="5"/>
        <v>3.4000000000000004</v>
      </c>
      <c r="Y22">
        <v>666501</v>
      </c>
      <c r="Z22">
        <v>21</v>
      </c>
      <c r="AA22">
        <v>21</v>
      </c>
      <c r="AB22">
        <v>0.36842105263157893</v>
      </c>
      <c r="AC22" s="200">
        <v>1.05</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VLOOKUP(C23,SHAllocations!E16:V43,13,FALSE)</f>
        <v>0</v>
      </c>
      <c r="J23">
        <f>SHAllocations!$H$8</f>
        <v>12</v>
      </c>
      <c r="K23">
        <f t="shared" si="0"/>
        <v>0</v>
      </c>
      <c r="L23">
        <v>1</v>
      </c>
      <c r="M23">
        <f t="shared" si="6"/>
        <v>0</v>
      </c>
      <c r="N23" s="135">
        <f t="shared" si="7"/>
        <v>0</v>
      </c>
      <c r="O23" s="135">
        <f t="shared" si="8"/>
        <v>0</v>
      </c>
      <c r="P23">
        <f>VLOOKUP(Martins!C23,'Yields-Labor-Cube'!$A$23:$I$47,8,FALSE)</f>
        <v>0.45</v>
      </c>
      <c r="Q23" s="455">
        <f>VLOOKUP($C23,'Yields-Labor-Cube'!$A$24:$O$47,12,FALSE)</f>
        <v>0.25</v>
      </c>
      <c r="S23">
        <f t="shared" si="1"/>
        <v>666506</v>
      </c>
      <c r="T23">
        <f t="shared" si="2"/>
        <v>0</v>
      </c>
      <c r="U23">
        <f t="shared" si="3"/>
        <v>0</v>
      </c>
      <c r="V23" s="135">
        <f t="shared" si="4"/>
        <v>0</v>
      </c>
      <c r="W23" s="135">
        <f t="shared" si="5"/>
        <v>0</v>
      </c>
      <c r="Y23">
        <v>666523</v>
      </c>
      <c r="Z23">
        <v>18</v>
      </c>
      <c r="AA23">
        <v>18</v>
      </c>
      <c r="AB23">
        <v>0.31578947368421051</v>
      </c>
      <c r="AC23" s="200">
        <v>0.9</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VLOOKUP(C24,SHAllocations!E17:V44,13,FALSE)</f>
        <v>0</v>
      </c>
      <c r="J24">
        <f>SHAllocations!$H$8</f>
        <v>12</v>
      </c>
      <c r="K24">
        <f t="shared" si="0"/>
        <v>0</v>
      </c>
      <c r="L24">
        <v>1</v>
      </c>
      <c r="M24">
        <f t="shared" si="6"/>
        <v>0</v>
      </c>
      <c r="N24" s="135">
        <f t="shared" si="7"/>
        <v>0</v>
      </c>
      <c r="O24" s="135">
        <f t="shared" si="8"/>
        <v>0</v>
      </c>
      <c r="P24">
        <f>VLOOKUP(Martins!C24,'Yields-Labor-Cube'!$A$23:$I$47,8,FALSE)</f>
        <v>0.7</v>
      </c>
      <c r="Q24" s="455">
        <f>VLOOKUP($C24,'Yields-Labor-Cube'!$A$24:$O$47,12,FALSE)</f>
        <v>0.95</v>
      </c>
      <c r="S24">
        <f t="shared" si="1"/>
        <v>666507</v>
      </c>
      <c r="T24">
        <f t="shared" si="2"/>
        <v>0</v>
      </c>
      <c r="U24">
        <f t="shared" si="3"/>
        <v>0</v>
      </c>
      <c r="V24" s="135">
        <f t="shared" si="4"/>
        <v>0</v>
      </c>
      <c r="W24" s="135">
        <f t="shared" si="5"/>
        <v>0</v>
      </c>
      <c r="Y24">
        <v>666505</v>
      </c>
      <c r="Z24">
        <v>17</v>
      </c>
      <c r="AA24">
        <v>9</v>
      </c>
      <c r="AB24">
        <v>0.2982456140350877</v>
      </c>
      <c r="AC24" s="200">
        <v>3.4000000000000004</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VLOOKUP(C25,SHAllocations!E18:V45,13,FALSE)</f>
        <v>0</v>
      </c>
      <c r="J25">
        <f>SHAllocations!$H$8</f>
        <v>12</v>
      </c>
      <c r="K25">
        <f t="shared" si="0"/>
        <v>0</v>
      </c>
      <c r="L25">
        <v>0.5</v>
      </c>
      <c r="M25">
        <f t="shared" si="6"/>
        <v>0</v>
      </c>
      <c r="N25" s="135">
        <f t="shared" si="7"/>
        <v>0</v>
      </c>
      <c r="O25" s="135">
        <f t="shared" si="8"/>
        <v>0</v>
      </c>
      <c r="P25">
        <f>VLOOKUP(Martins!C25,'Yields-Labor-Cube'!$A$23:$I$47,8,FALSE)</f>
        <v>0.95</v>
      </c>
      <c r="Q25" s="455">
        <f>VLOOKUP($C25,'Yields-Labor-Cube'!$A$24:$O$47,12,FALSE)</f>
        <v>0.95</v>
      </c>
      <c r="S25">
        <f t="shared" si="1"/>
        <v>666509</v>
      </c>
      <c r="T25">
        <f t="shared" si="2"/>
        <v>0</v>
      </c>
      <c r="U25">
        <f t="shared" si="3"/>
        <v>0</v>
      </c>
      <c r="V25" s="135">
        <f t="shared" si="4"/>
        <v>0</v>
      </c>
      <c r="W25" s="135">
        <f t="shared" si="5"/>
        <v>0</v>
      </c>
      <c r="Y25">
        <v>666516</v>
      </c>
      <c r="Z25">
        <v>13</v>
      </c>
      <c r="AA25">
        <v>13</v>
      </c>
      <c r="AB25">
        <v>0.22807017543859648</v>
      </c>
      <c r="AC25" s="200">
        <v>1.3</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VLOOKUP(C26,SHAllocations!E19:V46,13,FALSE)</f>
        <v>0.1</v>
      </c>
      <c r="J26">
        <f>SHAllocations!$H$8</f>
        <v>12</v>
      </c>
      <c r="K26">
        <f t="shared" si="0"/>
        <v>1</v>
      </c>
      <c r="L26">
        <v>0.5</v>
      </c>
      <c r="M26">
        <f t="shared" si="6"/>
        <v>1</v>
      </c>
      <c r="N26" s="135">
        <f t="shared" si="7"/>
        <v>7.0175438596491224E-2</v>
      </c>
      <c r="O26" s="135">
        <f t="shared" si="8"/>
        <v>0.3</v>
      </c>
      <c r="P26">
        <f>VLOOKUP(Martins!C26,'Yields-Labor-Cube'!$A$23:$I$47,8,FALSE)</f>
        <v>0.95</v>
      </c>
      <c r="Q26" s="455">
        <f>VLOOKUP($C26,'Yields-Labor-Cube'!$A$24:$O$47,12,FALSE)</f>
        <v>0.95</v>
      </c>
      <c r="S26">
        <f t="shared" si="1"/>
        <v>666510</v>
      </c>
      <c r="T26">
        <f t="shared" si="2"/>
        <v>1</v>
      </c>
      <c r="U26">
        <f t="shared" si="3"/>
        <v>1</v>
      </c>
      <c r="V26" s="135">
        <f t="shared" si="4"/>
        <v>7.0175438596491224E-2</v>
      </c>
      <c r="W26" s="135">
        <f t="shared" si="5"/>
        <v>0.3</v>
      </c>
      <c r="Y26">
        <v>666519</v>
      </c>
      <c r="Z26">
        <v>13</v>
      </c>
      <c r="AA26">
        <v>13</v>
      </c>
      <c r="AB26">
        <v>0.22807017543859648</v>
      </c>
      <c r="AC26" s="200">
        <v>6.5</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VLOOKUP(C27,SHAllocations!E20:V47,13,FALSE)</f>
        <v>0</v>
      </c>
      <c r="J27">
        <f>SHAllocations!$H$8</f>
        <v>12</v>
      </c>
      <c r="K27">
        <f t="shared" si="0"/>
        <v>0</v>
      </c>
      <c r="L27">
        <v>0.5</v>
      </c>
      <c r="M27">
        <f t="shared" si="6"/>
        <v>0</v>
      </c>
      <c r="N27" s="135">
        <f t="shared" si="7"/>
        <v>0</v>
      </c>
      <c r="O27" s="135">
        <f t="shared" si="8"/>
        <v>0</v>
      </c>
      <c r="P27">
        <f>VLOOKUP(Martins!C27,'Yields-Labor-Cube'!$A$23:$I$47,8,FALSE)</f>
        <v>0.9</v>
      </c>
      <c r="Q27" s="455">
        <f>VLOOKUP($C27,'Yields-Labor-Cube'!$A$24:$O$47,12,FALSE)</f>
        <v>0.95</v>
      </c>
      <c r="S27">
        <f t="shared" si="1"/>
        <v>666511</v>
      </c>
      <c r="T27">
        <f t="shared" si="2"/>
        <v>0</v>
      </c>
      <c r="U27">
        <f t="shared" si="3"/>
        <v>0</v>
      </c>
      <c r="V27" s="135">
        <f t="shared" si="4"/>
        <v>0</v>
      </c>
      <c r="W27" s="135">
        <f t="shared" si="5"/>
        <v>0</v>
      </c>
      <c r="Y27">
        <v>666545</v>
      </c>
      <c r="Z27">
        <v>13</v>
      </c>
      <c r="AA27">
        <v>13</v>
      </c>
      <c r="AB27">
        <v>0.68421052631578949</v>
      </c>
      <c r="AC27" s="200">
        <v>1.3</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VLOOKUP(C28,SHAllocations!E21:V48,13,FALSE)</f>
        <v>0.7</v>
      </c>
      <c r="J28">
        <f>SHAllocations!$H$8</f>
        <v>12</v>
      </c>
      <c r="K28">
        <f t="shared" si="0"/>
        <v>11</v>
      </c>
      <c r="L28">
        <v>1</v>
      </c>
      <c r="M28">
        <f t="shared" si="6"/>
        <v>11</v>
      </c>
      <c r="N28" s="135">
        <f t="shared" si="7"/>
        <v>0.19298245614035087</v>
      </c>
      <c r="O28" s="135">
        <f t="shared" si="8"/>
        <v>5.5</v>
      </c>
      <c r="P28">
        <f>VLOOKUP(Martins!C28,'Yields-Labor-Cube'!$A$23:$I$47,8,FALSE)</f>
        <v>0.9</v>
      </c>
      <c r="Q28" s="455">
        <f>VLOOKUP($C28,'Yields-Labor-Cube'!$A$24:$O$47,12,FALSE)</f>
        <v>0.95</v>
      </c>
      <c r="S28">
        <f t="shared" si="1"/>
        <v>666513</v>
      </c>
      <c r="T28">
        <f t="shared" si="2"/>
        <v>11</v>
      </c>
      <c r="U28">
        <f t="shared" si="3"/>
        <v>11</v>
      </c>
      <c r="V28" s="135">
        <f t="shared" si="4"/>
        <v>0.19298245614035087</v>
      </c>
      <c r="W28" s="135">
        <f t="shared" si="5"/>
        <v>5.5</v>
      </c>
      <c r="Y28">
        <v>666513</v>
      </c>
      <c r="Z28">
        <v>11</v>
      </c>
      <c r="AA28">
        <v>11</v>
      </c>
      <c r="AB28">
        <v>0.19298245614035087</v>
      </c>
      <c r="AC28" s="200">
        <v>5.5</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VLOOKUP(C29,SHAllocations!E22:V49,13,FALSE)</f>
        <v>0.5</v>
      </c>
      <c r="J29">
        <f>SHAllocations!$H$8</f>
        <v>12</v>
      </c>
      <c r="K29">
        <f t="shared" si="0"/>
        <v>13</v>
      </c>
      <c r="L29">
        <v>1</v>
      </c>
      <c r="M29">
        <f t="shared" si="6"/>
        <v>13</v>
      </c>
      <c r="N29" s="135">
        <f t="shared" si="7"/>
        <v>0.22807017543859648</v>
      </c>
      <c r="O29" s="135">
        <f t="shared" si="8"/>
        <v>1.3</v>
      </c>
      <c r="P29">
        <f>VLOOKUP(Martins!C29,'Yields-Labor-Cube'!$A$23:$I$47,8,FALSE)</f>
        <v>0.9</v>
      </c>
      <c r="Q29" s="455">
        <f>VLOOKUP($C29,'Yields-Labor-Cube'!$A$24:$O$47,12,FALSE)</f>
        <v>0.95</v>
      </c>
      <c r="S29">
        <f t="shared" si="1"/>
        <v>666516</v>
      </c>
      <c r="T29">
        <f t="shared" si="2"/>
        <v>13</v>
      </c>
      <c r="U29">
        <f t="shared" si="3"/>
        <v>13</v>
      </c>
      <c r="V29" s="135">
        <f t="shared" si="4"/>
        <v>0.22807017543859648</v>
      </c>
      <c r="W29" s="135">
        <f t="shared" si="5"/>
        <v>1.3</v>
      </c>
      <c r="Y29">
        <v>666517</v>
      </c>
      <c r="Z29">
        <v>8</v>
      </c>
      <c r="AA29">
        <v>8</v>
      </c>
      <c r="AB29">
        <v>0.14035087719298245</v>
      </c>
      <c r="AC29" s="200">
        <v>1.6</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VLOOKUP(C30,SHAllocations!E23:V50,13,FALSE)</f>
        <v>0.31</v>
      </c>
      <c r="J30">
        <f>SHAllocations!$H$8</f>
        <v>12</v>
      </c>
      <c r="K30">
        <f t="shared" si="0"/>
        <v>8</v>
      </c>
      <c r="L30">
        <v>1</v>
      </c>
      <c r="M30">
        <f t="shared" si="6"/>
        <v>8</v>
      </c>
      <c r="N30" s="135">
        <f t="shared" si="7"/>
        <v>0.14035087719298245</v>
      </c>
      <c r="O30" s="135">
        <f t="shared" si="8"/>
        <v>1.6</v>
      </c>
      <c r="P30">
        <f>VLOOKUP(Martins!C30,'Yields-Labor-Cube'!$A$23:$I$47,8,FALSE)</f>
        <v>0.9</v>
      </c>
      <c r="Q30" s="455">
        <f>VLOOKUP($C30,'Yields-Labor-Cube'!$A$24:$O$47,12,FALSE)</f>
        <v>0.95</v>
      </c>
      <c r="S30">
        <f t="shared" si="1"/>
        <v>666517</v>
      </c>
      <c r="T30">
        <f t="shared" si="2"/>
        <v>8</v>
      </c>
      <c r="U30">
        <f t="shared" si="3"/>
        <v>8</v>
      </c>
      <c r="V30" s="135">
        <f t="shared" si="4"/>
        <v>0.14035087719298245</v>
      </c>
      <c r="W30" s="135">
        <f t="shared" si="5"/>
        <v>1.6</v>
      </c>
      <c r="Y30">
        <v>666510</v>
      </c>
      <c r="Z30">
        <v>1</v>
      </c>
      <c r="AA30">
        <v>1</v>
      </c>
      <c r="AB30">
        <v>7.0175438596491224E-2</v>
      </c>
      <c r="AC30" s="200">
        <v>0.3</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VLOOKUP(C31,SHAllocations!E24:V51,13,FALSE)</f>
        <v>0</v>
      </c>
      <c r="J31">
        <f>SHAllocations!$H$8</f>
        <v>12</v>
      </c>
      <c r="K31">
        <f t="shared" si="0"/>
        <v>0</v>
      </c>
      <c r="L31">
        <v>1</v>
      </c>
      <c r="M31">
        <f t="shared" si="6"/>
        <v>0</v>
      </c>
      <c r="N31" s="135">
        <f t="shared" si="7"/>
        <v>0</v>
      </c>
      <c r="O31" s="135">
        <f t="shared" si="8"/>
        <v>0</v>
      </c>
      <c r="P31">
        <f>VLOOKUP(Martins!C31,'Yields-Labor-Cube'!$A$23:$I$47,8,FALSE)</f>
        <v>0.45</v>
      </c>
      <c r="Q31" s="455">
        <f>VLOOKUP($C31,'Yields-Labor-Cube'!$A$24:$O$47,12,FALSE)</f>
        <v>0.25</v>
      </c>
      <c r="S31">
        <f t="shared" si="1"/>
        <v>666518</v>
      </c>
      <c r="T31">
        <f t="shared" si="2"/>
        <v>0</v>
      </c>
      <c r="U31">
        <f t="shared" si="3"/>
        <v>0</v>
      </c>
      <c r="V31" s="135">
        <f t="shared" si="4"/>
        <v>0</v>
      </c>
      <c r="W31" s="135">
        <f t="shared" si="5"/>
        <v>0</v>
      </c>
      <c r="Y31">
        <v>666531</v>
      </c>
      <c r="Z31">
        <v>1</v>
      </c>
      <c r="AA31">
        <v>1</v>
      </c>
      <c r="AB31">
        <v>1.7543859649122806E-2</v>
      </c>
      <c r="AC31" s="200">
        <v>0.2</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VLOOKUP(C32,SHAllocations!E25:V52,13,FALSE)</f>
        <v>0.5</v>
      </c>
      <c r="J32">
        <f>SHAllocations!$H$8</f>
        <v>12</v>
      </c>
      <c r="K32">
        <f t="shared" si="0"/>
        <v>13</v>
      </c>
      <c r="L32">
        <v>1</v>
      </c>
      <c r="M32">
        <f t="shared" si="6"/>
        <v>13</v>
      </c>
      <c r="N32" s="135">
        <f t="shared" si="7"/>
        <v>0.22807017543859648</v>
      </c>
      <c r="O32" s="135">
        <f t="shared" si="8"/>
        <v>6.5</v>
      </c>
      <c r="P32">
        <f>VLOOKUP(Martins!C32,'Yields-Labor-Cube'!$A$23:$I$47,8,FALSE)</f>
        <v>0.9</v>
      </c>
      <c r="Q32" s="455">
        <f>VLOOKUP($C32,'Yields-Labor-Cube'!$A$24:$O$47,12,FALSE)</f>
        <v>0.95</v>
      </c>
      <c r="S32">
        <f t="shared" si="1"/>
        <v>666519</v>
      </c>
      <c r="T32">
        <f t="shared" si="2"/>
        <v>13</v>
      </c>
      <c r="U32">
        <f t="shared" si="3"/>
        <v>13</v>
      </c>
      <c r="V32" s="135">
        <f t="shared" si="4"/>
        <v>0.22807017543859648</v>
      </c>
      <c r="W32" s="135">
        <f t="shared" si="5"/>
        <v>6.5</v>
      </c>
      <c r="Y32">
        <v>666536</v>
      </c>
      <c r="Z32">
        <v>1</v>
      </c>
      <c r="AA32">
        <v>1</v>
      </c>
      <c r="AB32">
        <v>8.771929824561403E-2</v>
      </c>
      <c r="AC32" s="200">
        <v>2</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VLOOKUP(C33,SHAllocations!E26:V53,13,FALSE)</f>
        <v>0</v>
      </c>
      <c r="J33">
        <f>SHAllocations!$H$8</f>
        <v>12</v>
      </c>
      <c r="K33">
        <f t="shared" si="0"/>
        <v>0</v>
      </c>
      <c r="L33">
        <v>1</v>
      </c>
      <c r="M33">
        <f t="shared" si="6"/>
        <v>0</v>
      </c>
      <c r="N33" s="135">
        <f t="shared" si="7"/>
        <v>0</v>
      </c>
      <c r="O33" s="135">
        <f t="shared" si="8"/>
        <v>0</v>
      </c>
      <c r="P33">
        <f>VLOOKUP(Martins!C33,'Yields-Labor-Cube'!$A$23:$I$47,8,FALSE)</f>
        <v>0.45</v>
      </c>
      <c r="Q33" s="455">
        <f>VLOOKUP($C33,'Yields-Labor-Cube'!$A$24:$O$47,12,FALSE)</f>
        <v>0.7</v>
      </c>
      <c r="S33">
        <f t="shared" si="1"/>
        <v>666521</v>
      </c>
      <c r="T33">
        <f t="shared" si="2"/>
        <v>0</v>
      </c>
      <c r="U33">
        <f t="shared" si="3"/>
        <v>0</v>
      </c>
      <c r="V33" s="135">
        <f t="shared" si="4"/>
        <v>0</v>
      </c>
      <c r="W33" s="135">
        <f t="shared" si="5"/>
        <v>0</v>
      </c>
      <c r="Y33">
        <v>666506</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VLOOKUP(C34,SHAllocations!E27:V54,13,FALSE)</f>
        <v>0.2</v>
      </c>
      <c r="J34">
        <f>SHAllocations!$H$8</f>
        <v>12</v>
      </c>
      <c r="K34">
        <f t="shared" si="0"/>
        <v>36</v>
      </c>
      <c r="L34">
        <v>0.5</v>
      </c>
      <c r="M34">
        <f t="shared" si="6"/>
        <v>18</v>
      </c>
      <c r="N34" s="135">
        <f t="shared" si="7"/>
        <v>0.35294117647058826</v>
      </c>
      <c r="O34" s="135">
        <f t="shared" si="8"/>
        <v>3.6</v>
      </c>
      <c r="P34">
        <f>VLOOKUP(Martins!C34,'Yields-Labor-Cube'!$A$23:$I$47,8,FALSE)</f>
        <v>0.9</v>
      </c>
      <c r="Q34" s="455">
        <f>VLOOKUP($C34,'Yields-Labor-Cube'!$A$24:$O$47,12,FALSE)</f>
        <v>0.85</v>
      </c>
      <c r="S34">
        <f t="shared" si="1"/>
        <v>666522</v>
      </c>
      <c r="T34">
        <f t="shared" si="2"/>
        <v>36</v>
      </c>
      <c r="U34">
        <f t="shared" si="3"/>
        <v>18</v>
      </c>
      <c r="V34" s="135">
        <f t="shared" si="4"/>
        <v>0.35294117647058826</v>
      </c>
      <c r="W34" s="135">
        <f t="shared" si="5"/>
        <v>3.6</v>
      </c>
      <c r="Y34">
        <v>666507</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VLOOKUP(C35,SHAllocations!E28:V55,13,FALSE)</f>
        <v>1</v>
      </c>
      <c r="J35">
        <f>SHAllocations!$H$8</f>
        <v>12</v>
      </c>
      <c r="K35">
        <f t="shared" si="0"/>
        <v>18</v>
      </c>
      <c r="L35">
        <v>1</v>
      </c>
      <c r="M35">
        <f t="shared" si="6"/>
        <v>18</v>
      </c>
      <c r="N35" s="135">
        <f t="shared" si="7"/>
        <v>0.31578947368421051</v>
      </c>
      <c r="O35" s="135">
        <f t="shared" si="8"/>
        <v>0.9</v>
      </c>
      <c r="P35">
        <f>VLOOKUP(Martins!C35,'Yields-Labor-Cube'!$A$23:$I$47,8,FALSE)</f>
        <v>0.9</v>
      </c>
      <c r="Q35" s="455">
        <f>VLOOKUP($C35,'Yields-Labor-Cube'!$A$24:$O$47,12,FALSE)</f>
        <v>0.95</v>
      </c>
      <c r="S35">
        <f t="shared" si="1"/>
        <v>666523</v>
      </c>
      <c r="T35">
        <f t="shared" si="2"/>
        <v>18</v>
      </c>
      <c r="U35">
        <f t="shared" si="3"/>
        <v>18</v>
      </c>
      <c r="V35" s="135">
        <f t="shared" si="4"/>
        <v>0.31578947368421051</v>
      </c>
      <c r="W35" s="135">
        <f t="shared" si="5"/>
        <v>0.9</v>
      </c>
      <c r="Y35">
        <v>666509</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VLOOKUP(C36,SHAllocations!E29:V56,13,FALSE)</f>
        <v>0.75</v>
      </c>
      <c r="J36">
        <f>SHAllocations!$H$8</f>
        <v>12</v>
      </c>
      <c r="K36">
        <f t="shared" si="0"/>
        <v>0</v>
      </c>
      <c r="L36">
        <v>1</v>
      </c>
      <c r="M36">
        <f t="shared" si="6"/>
        <v>0</v>
      </c>
      <c r="N36" s="135">
        <f t="shared" si="7"/>
        <v>0</v>
      </c>
      <c r="O36" s="135">
        <f t="shared" si="8"/>
        <v>0</v>
      </c>
      <c r="P36">
        <f>VLOOKUP(Martins!C36,'Yields-Labor-Cube'!$A$23:$I$47,8,FALSE)</f>
        <v>0.9</v>
      </c>
      <c r="Q36" s="455">
        <f>VLOOKUP($C36,'Yields-Labor-Cube'!$A$24:$O$47,12,FALSE)</f>
        <v>0.95</v>
      </c>
      <c r="S36">
        <f t="shared" si="1"/>
        <v>666530</v>
      </c>
      <c r="T36">
        <f t="shared" si="2"/>
        <v>0</v>
      </c>
      <c r="U36">
        <f t="shared" si="3"/>
        <v>0</v>
      </c>
      <c r="V36" s="135">
        <f t="shared" si="4"/>
        <v>0</v>
      </c>
      <c r="W36" s="135">
        <f t="shared" si="5"/>
        <v>0</v>
      </c>
      <c r="Y36">
        <v>666511</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VLOOKUP(C37,SHAllocations!E30:V57,13,FALSE)</f>
        <v>0.3</v>
      </c>
      <c r="J37">
        <f>SHAllocations!$H$8</f>
        <v>12</v>
      </c>
      <c r="K37">
        <f t="shared" si="0"/>
        <v>1</v>
      </c>
      <c r="L37">
        <v>1</v>
      </c>
      <c r="M37">
        <f t="shared" si="6"/>
        <v>1</v>
      </c>
      <c r="N37" s="135">
        <f t="shared" si="7"/>
        <v>1.7543859649122806E-2</v>
      </c>
      <c r="O37" s="135">
        <f t="shared" si="8"/>
        <v>0.2</v>
      </c>
      <c r="P37">
        <f>VLOOKUP(Martins!C37,'Yields-Labor-Cube'!$A$23:$I$47,8,FALSE)</f>
        <v>0.9</v>
      </c>
      <c r="Q37" s="455">
        <f>VLOOKUP($C37,'Yields-Labor-Cube'!$A$24:$O$47,12,FALSE)</f>
        <v>0.95</v>
      </c>
      <c r="S37">
        <f t="shared" si="1"/>
        <v>666531</v>
      </c>
      <c r="T37">
        <f t="shared" si="2"/>
        <v>1</v>
      </c>
      <c r="U37">
        <f t="shared" si="3"/>
        <v>1</v>
      </c>
      <c r="V37" s="135">
        <f t="shared" si="4"/>
        <v>1.7543859649122806E-2</v>
      </c>
      <c r="W37" s="135">
        <f t="shared" si="5"/>
        <v>0.2</v>
      </c>
      <c r="Y37">
        <v>666518</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VLOOKUP(C38,SHAllocations!E31:V58,13,FALSE)</f>
        <v>0</v>
      </c>
      <c r="J38">
        <f>SHAllocations!$H$8</f>
        <v>12</v>
      </c>
      <c r="K38">
        <f t="shared" si="0"/>
        <v>0</v>
      </c>
      <c r="L38">
        <v>1</v>
      </c>
      <c r="M38">
        <f t="shared" si="6"/>
        <v>0</v>
      </c>
      <c r="N38" s="135">
        <f t="shared" si="7"/>
        <v>0</v>
      </c>
      <c r="O38" s="135">
        <f t="shared" si="8"/>
        <v>0</v>
      </c>
      <c r="P38">
        <f>VLOOKUP(Martins!C38,'Yields-Labor-Cube'!$A$23:$I$47,8,FALSE)</f>
        <v>0.45</v>
      </c>
      <c r="Q38" s="455">
        <f>VLOOKUP($C38,'Yields-Labor-Cube'!$A$24:$O$47,12,FALSE)</f>
        <v>0.2</v>
      </c>
      <c r="S38">
        <f t="shared" si="1"/>
        <v>666540</v>
      </c>
      <c r="T38">
        <f t="shared" si="2"/>
        <v>0</v>
      </c>
      <c r="U38">
        <f t="shared" si="3"/>
        <v>0</v>
      </c>
      <c r="V38" s="135">
        <f t="shared" si="4"/>
        <v>0</v>
      </c>
      <c r="W38" s="135">
        <f t="shared" si="5"/>
        <v>0</v>
      </c>
      <c r="Y38">
        <v>666521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VLOOKUP(C39,SHAllocations!E32:V59,13,FALSE)</f>
        <v>0</v>
      </c>
      <c r="J39">
        <f>SHAllocations!$H$8</f>
        <v>12</v>
      </c>
      <c r="K39">
        <f t="shared" si="0"/>
        <v>0</v>
      </c>
      <c r="L39">
        <v>1</v>
      </c>
      <c r="M39">
        <f t="shared" si="6"/>
        <v>0</v>
      </c>
      <c r="N39" s="135">
        <f t="shared" si="7"/>
        <v>0</v>
      </c>
      <c r="O39" s="135">
        <f t="shared" si="8"/>
        <v>0</v>
      </c>
      <c r="P39">
        <f>VLOOKUP(Martins!C39,'Yields-Labor-Cube'!$A$23:$I$47,8,FALSE)</f>
        <v>0.45</v>
      </c>
      <c r="Q39" s="455">
        <f>VLOOKUP($C39,'Yields-Labor-Cube'!$A$24:$O$47,12,FALSE)</f>
        <v>0.25</v>
      </c>
      <c r="S39">
        <f t="shared" si="1"/>
        <v>666541</v>
      </c>
      <c r="T39">
        <f t="shared" si="2"/>
        <v>0</v>
      </c>
      <c r="U39">
        <f t="shared" si="3"/>
        <v>0</v>
      </c>
      <c r="V39" s="135">
        <f t="shared" si="4"/>
        <v>0</v>
      </c>
      <c r="W39" s="135">
        <f t="shared" si="5"/>
        <v>0</v>
      </c>
      <c r="Y39">
        <v>666530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VLOOKUP(C40,SHAllocations!E33:V60,13,FALSE)</f>
        <v>0.3</v>
      </c>
      <c r="J40">
        <f>SHAllocations!$H$8</f>
        <v>12</v>
      </c>
      <c r="K40">
        <f t="shared" si="0"/>
        <v>1</v>
      </c>
      <c r="L40">
        <v>1</v>
      </c>
      <c r="M40">
        <f t="shared" si="6"/>
        <v>1</v>
      </c>
      <c r="N40" s="135">
        <f t="shared" si="7"/>
        <v>8.771929824561403E-2</v>
      </c>
      <c r="O40" s="135">
        <f t="shared" si="8"/>
        <v>2</v>
      </c>
      <c r="P40">
        <f>VLOOKUP(Martins!C40,'Yields-Labor-Cube'!$A$23:$I$47,8,FALSE)</f>
        <v>0.02</v>
      </c>
      <c r="Q40" s="455">
        <f>VLOOKUP($C40,'Yields-Labor-Cube'!$A$24:$O$47,12,FALSE)</f>
        <v>0.95</v>
      </c>
      <c r="S40">
        <f t="shared" si="1"/>
        <v>666536</v>
      </c>
      <c r="T40">
        <f t="shared" si="2"/>
        <v>1</v>
      </c>
      <c r="U40">
        <f t="shared" si="3"/>
        <v>1</v>
      </c>
      <c r="V40" s="135">
        <f t="shared" si="4"/>
        <v>8.771929824561403E-2</v>
      </c>
      <c r="W40" s="135">
        <f t="shared" si="5"/>
        <v>2</v>
      </c>
      <c r="Y40">
        <v>666540</v>
      </c>
      <c r="Z40">
        <v>0</v>
      </c>
      <c r="AA40">
        <v>0</v>
      </c>
      <c r="AB40">
        <v>0</v>
      </c>
      <c r="AC40" s="200">
        <v>0</v>
      </c>
    </row>
    <row r="41" spans="3:29" x14ac:dyDescent="0.3">
      <c r="C41" s="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VLOOKUP(C41,SHAllocations!E34:V61,13,FALSE)</f>
        <v>0.5</v>
      </c>
      <c r="J41">
        <f>SHAllocations!$H$8</f>
        <v>12</v>
      </c>
      <c r="K41">
        <f t="shared" si="0"/>
        <v>0</v>
      </c>
      <c r="L41">
        <v>1</v>
      </c>
      <c r="M41">
        <f t="shared" ref="M41:M42" si="9">ROUND(K41*L41,0)</f>
        <v>0</v>
      </c>
      <c r="N41" s="135">
        <f t="shared" ref="N41:N42" si="10">E41*K41/(Q41*60)</f>
        <v>0</v>
      </c>
      <c r="O41" s="135">
        <f t="shared" ref="O41:O42" si="11">F41*K41</f>
        <v>0</v>
      </c>
      <c r="P41">
        <f>VLOOKUP(Martins!C41,'Yields-Labor-Cube'!$A$23:$I$47,8,FALSE)</f>
        <v>0.95</v>
      </c>
      <c r="Q41" s="455">
        <f>VLOOKUP($C41,'Yields-Labor-Cube'!$A$24:$O$47,12,FALSE)</f>
        <v>0.95</v>
      </c>
      <c r="S41">
        <f t="shared" ref="S41:S42" si="12">C41</f>
        <v>666520</v>
      </c>
      <c r="T41">
        <f t="shared" ref="T41:T42" si="13">K41</f>
        <v>0</v>
      </c>
      <c r="U41">
        <f t="shared" ref="U41:U42" si="14">M41</f>
        <v>0</v>
      </c>
      <c r="V41" s="135">
        <f t="shared" ref="V41:V42" si="15">N41</f>
        <v>0</v>
      </c>
      <c r="W41" s="135">
        <f t="shared" ref="W41:W42" si="16">O41</f>
        <v>0</v>
      </c>
      <c r="Y41">
        <v>666541</v>
      </c>
      <c r="Z41">
        <v>0</v>
      </c>
      <c r="AA41">
        <v>0</v>
      </c>
      <c r="AB41">
        <v>0</v>
      </c>
      <c r="AC41">
        <v>0</v>
      </c>
    </row>
    <row r="42" spans="3:29" x14ac:dyDescent="0.3">
      <c r="C42" s="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VLOOKUP(C42,SHAllocations!E35:V62,13,FALSE)</f>
        <v>1</v>
      </c>
      <c r="J42">
        <f>SHAllocations!$H$8</f>
        <v>12</v>
      </c>
      <c r="K42">
        <f t="shared" si="0"/>
        <v>13</v>
      </c>
      <c r="L42">
        <v>1</v>
      </c>
      <c r="M42">
        <f t="shared" si="9"/>
        <v>13</v>
      </c>
      <c r="N42" s="135">
        <f t="shared" si="10"/>
        <v>0.68421052631578949</v>
      </c>
      <c r="O42" s="135">
        <f t="shared" si="11"/>
        <v>1.3</v>
      </c>
      <c r="P42">
        <f>VLOOKUP(Martins!C42,'Yields-Labor-Cube'!$A$23:$I$47,8,FALSE)</f>
        <v>0.95</v>
      </c>
      <c r="Q42" s="455">
        <f>VLOOKUP($C42,'Yields-Labor-Cube'!$A$24:$O$47,12,FALSE)</f>
        <v>0.95</v>
      </c>
      <c r="S42">
        <f t="shared" si="12"/>
        <v>666545</v>
      </c>
      <c r="T42">
        <f t="shared" si="13"/>
        <v>13</v>
      </c>
      <c r="U42">
        <f t="shared" si="14"/>
        <v>13</v>
      </c>
      <c r="V42" s="135">
        <f t="shared" si="15"/>
        <v>0.68421052631578949</v>
      </c>
      <c r="W42" s="135">
        <f t="shared" si="16"/>
        <v>1.3</v>
      </c>
      <c r="Y42">
        <v>666520</v>
      </c>
      <c r="Z42">
        <v>0</v>
      </c>
      <c r="AA42">
        <v>0</v>
      </c>
      <c r="AB42">
        <v>0</v>
      </c>
      <c r="AC42">
        <v>0</v>
      </c>
    </row>
    <row r="43" spans="3:29" x14ac:dyDescent="0.3">
      <c r="C43" s="3"/>
      <c r="D43" s="3"/>
    </row>
    <row r="44" spans="3:29" x14ac:dyDescent="0.3">
      <c r="C44" s="3"/>
      <c r="D44" s="3"/>
      <c r="M44">
        <f>SUM(M20:M40)</f>
        <v>144</v>
      </c>
      <c r="N44">
        <f>SUM(N20:N40)</f>
        <v>4.8003095975232188</v>
      </c>
      <c r="O44" s="135">
        <f>SUM(O20:O40)</f>
        <v>71.349999999999994</v>
      </c>
    </row>
    <row r="45" spans="3:29" x14ac:dyDescent="0.3">
      <c r="L45" t="s">
        <v>552</v>
      </c>
    </row>
    <row r="46" spans="3:29" x14ac:dyDescent="0.3">
      <c r="L46" t="s">
        <v>551</v>
      </c>
      <c r="M46">
        <f>D7</f>
        <v>140</v>
      </c>
    </row>
    <row r="47" spans="3:29" x14ac:dyDescent="0.3">
      <c r="L47" t="s">
        <v>564</v>
      </c>
      <c r="N47">
        <f>'Old2'!F81*5</f>
        <v>23.625000000000004</v>
      </c>
    </row>
    <row r="48" spans="3:29" x14ac:dyDescent="0.3">
      <c r="K48" t="s">
        <v>550</v>
      </c>
      <c r="L48" t="s">
        <v>92</v>
      </c>
      <c r="O48">
        <v>160</v>
      </c>
    </row>
    <row r="49" spans="9:16" x14ac:dyDescent="0.3">
      <c r="L49" t="s">
        <v>94</v>
      </c>
      <c r="O49">
        <v>1</v>
      </c>
    </row>
    <row r="50" spans="9:16" x14ac:dyDescent="0.3">
      <c r="L50" t="s">
        <v>553</v>
      </c>
      <c r="O50">
        <f>O48*O49</f>
        <v>160</v>
      </c>
    </row>
    <row r="51" spans="9:16" x14ac:dyDescent="0.3">
      <c r="L51" t="s">
        <v>187</v>
      </c>
      <c r="M51" s="348">
        <f>M44/M46</f>
        <v>1.0285714285714285</v>
      </c>
      <c r="N51" s="348">
        <f>N45/N47</f>
        <v>0</v>
      </c>
      <c r="O51" s="348">
        <f>O44/O50</f>
        <v>0.44593749999999999</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v>1</v>
      </c>
      <c r="P56" s="356">
        <f>O62</f>
        <v>1</v>
      </c>
    </row>
    <row r="57" spans="9:16" ht="15.6" x14ac:dyDescent="0.3">
      <c r="L57" s="356">
        <f>(M57-1)*N57*O57*P57</f>
        <v>6</v>
      </c>
      <c r="M57" s="359">
        <v>9</v>
      </c>
      <c r="N57" s="358">
        <v>0.75</v>
      </c>
      <c r="O57" s="358">
        <v>1</v>
      </c>
      <c r="P57" s="356">
        <f>O61</f>
        <v>1</v>
      </c>
    </row>
    <row r="58" spans="9:16" x14ac:dyDescent="0.3">
      <c r="L58" s="356">
        <f>(M58-1)*N58*O58*P58</f>
        <v>5.25</v>
      </c>
      <c r="M58" s="360">
        <v>8</v>
      </c>
      <c r="N58" s="358">
        <v>0.75</v>
      </c>
      <c r="O58" s="358">
        <v>1</v>
      </c>
      <c r="P58" s="356">
        <f>O62</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97">
        <v>1</v>
      </c>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4</v>
      </c>
      <c r="L64" s="114">
        <f>SUM(L61:L63)</f>
        <v>3</v>
      </c>
      <c r="M64" s="114">
        <f>SUM(M61:M63)</f>
        <v>3</v>
      </c>
      <c r="N64" s="114">
        <f>SUM(N61:N63)</f>
        <v>3</v>
      </c>
      <c r="O64" s="115">
        <f>SUM(J64:N64)/COUNT(J64:N64)</f>
        <v>3.2</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4" xr:uid="{1FE66507-3F82-4575-A1DC-51E5C483DD0D}">
      <formula1>40</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2ACB-C3C6-4172-B361-2ACFED508AFD}">
  <sheetPr>
    <tabColor theme="5" tint="0.59999389629810485"/>
  </sheetPr>
  <dimension ref="C1:AC72"/>
  <sheetViews>
    <sheetView topLeftCell="A61" zoomScale="50" zoomScaleNormal="50" workbookViewId="0">
      <selection activeCell="D6" sqref="D6"/>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5" customWidth="1"/>
    <col min="16" max="16" width="18.21875" customWidth="1"/>
    <col min="17" max="17" width="19.33203125" customWidth="1"/>
  </cols>
  <sheetData>
    <row r="1" spans="3:9" ht="25.8" x14ac:dyDescent="0.5">
      <c r="C1" s="32" t="s">
        <v>56</v>
      </c>
    </row>
    <row r="3" spans="3:9" x14ac:dyDescent="0.3">
      <c r="E3" s="3" t="s">
        <v>559</v>
      </c>
    </row>
    <row r="4" spans="3:9" x14ac:dyDescent="0.3">
      <c r="E4" s="3">
        <v>0.9</v>
      </c>
    </row>
    <row r="5" spans="3:9" x14ac:dyDescent="0.3">
      <c r="D5" t="s">
        <v>64</v>
      </c>
      <c r="E5" s="3" t="s">
        <v>559</v>
      </c>
      <c r="F5" t="s">
        <v>560</v>
      </c>
      <c r="G5" t="s">
        <v>568</v>
      </c>
    </row>
    <row r="6" spans="3:9" x14ac:dyDescent="0.3">
      <c r="C6" t="s">
        <v>17</v>
      </c>
      <c r="D6">
        <v>700</v>
      </c>
      <c r="E6" s="3">
        <f>D7/D6</f>
        <v>0.35714285714285715</v>
      </c>
      <c r="F6">
        <v>1</v>
      </c>
      <c r="G6">
        <v>0.85</v>
      </c>
    </row>
    <row r="7" spans="3:9" x14ac:dyDescent="0.3">
      <c r="C7" t="s">
        <v>96</v>
      </c>
      <c r="D7">
        <v>250</v>
      </c>
    </row>
    <row r="8" spans="3:9" x14ac:dyDescent="0.3">
      <c r="C8" t="s">
        <v>97</v>
      </c>
      <c r="E8" s="40" t="s">
        <v>150</v>
      </c>
    </row>
    <row r="9" spans="3:9" x14ac:dyDescent="0.3">
      <c r="C9" t="s">
        <v>65</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419"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s="420"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VLOOKUP(C20,SHAllocations!E13:V40,16,FALSE)</f>
        <v>0</v>
      </c>
      <c r="J20">
        <f>SHAllocations!$H$8</f>
        <v>12</v>
      </c>
      <c r="K20">
        <f>ROUND(H20/J20*I20,0)</f>
        <v>0</v>
      </c>
      <c r="L20">
        <v>1</v>
      </c>
      <c r="M20">
        <f>ROUND(K20*L20,0)</f>
        <v>0</v>
      </c>
      <c r="N20" s="135">
        <f>E20*K20/(Q20*60)</f>
        <v>0</v>
      </c>
      <c r="O20" s="135">
        <f>F20*K20</f>
        <v>0</v>
      </c>
      <c r="P20" s="348">
        <f>VLOOKUP(C20,'Yields-Labor-Cube'!$A$23:$I$47,9,FALSE)</f>
        <v>0.99</v>
      </c>
      <c r="Q20" s="490">
        <f>VLOOKUP($C20,'Yields-Labor-Cube'!$A$24:$O$47,13,FALSE)</f>
        <v>0.95</v>
      </c>
      <c r="S20">
        <f t="shared" ref="S20:S40" si="0">C20</f>
        <v>666501</v>
      </c>
      <c r="T20">
        <f t="shared" ref="T20:T40" si="1">K20</f>
        <v>0</v>
      </c>
      <c r="U20">
        <f t="shared" ref="U20:U40" si="2">M20</f>
        <v>0</v>
      </c>
      <c r="V20" s="135">
        <f t="shared" ref="V20:V40" si="3">N20</f>
        <v>0</v>
      </c>
      <c r="W20" s="135">
        <f t="shared" ref="W20:W40" si="4">O20</f>
        <v>0</v>
      </c>
      <c r="Y20" cm="1">
        <f t="array" ref="Y20:AC42">_xlfn.SORTBY(S20:W42,T20:T42,-1)</f>
        <v>666541</v>
      </c>
      <c r="Z20">
        <v>14</v>
      </c>
      <c r="AA20">
        <v>14</v>
      </c>
      <c r="AB20">
        <v>0.7</v>
      </c>
      <c r="AC20" s="200">
        <v>14</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VLOOKUP(C21,SHAllocations!E14:V41,16,FALSE)</f>
        <v>0.06</v>
      </c>
      <c r="J21">
        <f>SHAllocations!$H$8</f>
        <v>12</v>
      </c>
      <c r="K21">
        <f t="shared" ref="K21:K42" si="5">ROUND(H21/J21*I21,0)</f>
        <v>10</v>
      </c>
      <c r="L21">
        <v>1</v>
      </c>
      <c r="M21">
        <f t="shared" ref="M21:M40" si="6">ROUND(K21*L21,0)</f>
        <v>10</v>
      </c>
      <c r="N21" s="135">
        <f t="shared" ref="N21:N40" si="7">E21*K21/60</f>
        <v>0.58333333333333337</v>
      </c>
      <c r="O21" s="135">
        <f t="shared" ref="O21:O40" si="8">F21*K21</f>
        <v>15</v>
      </c>
      <c r="P21" s="348">
        <f>VLOOKUP(C21,'Yields-Labor-Cube'!$A$23:$I$47,9,FALSE)</f>
        <v>0.7</v>
      </c>
      <c r="Q21" s="490">
        <f>VLOOKUP($C21,'Yields-Labor-Cube'!$A$24:$O$47,13,FALSE)</f>
        <v>0.95</v>
      </c>
      <c r="S21">
        <f t="shared" si="0"/>
        <v>666502</v>
      </c>
      <c r="T21">
        <f t="shared" si="1"/>
        <v>10</v>
      </c>
      <c r="U21">
        <f t="shared" si="2"/>
        <v>10</v>
      </c>
      <c r="V21" s="135">
        <f t="shared" si="3"/>
        <v>0.58333333333333337</v>
      </c>
      <c r="W21" s="135">
        <f t="shared" si="4"/>
        <v>15</v>
      </c>
      <c r="Y21">
        <v>666502</v>
      </c>
      <c r="Z21">
        <v>10</v>
      </c>
      <c r="AA21">
        <v>10</v>
      </c>
      <c r="AB21">
        <v>0.58333333333333337</v>
      </c>
      <c r="AC21" s="200">
        <v>15</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VLOOKUP(C22,SHAllocations!E15:V42,16,FALSE)</f>
        <v>0</v>
      </c>
      <c r="J22">
        <f>SHAllocations!$H$8</f>
        <v>12</v>
      </c>
      <c r="K22">
        <f t="shared" si="5"/>
        <v>0</v>
      </c>
      <c r="L22">
        <v>0.5</v>
      </c>
      <c r="M22">
        <f t="shared" si="6"/>
        <v>0</v>
      </c>
      <c r="N22" s="135">
        <f t="shared" si="7"/>
        <v>0</v>
      </c>
      <c r="O22" s="135">
        <f t="shared" si="8"/>
        <v>0</v>
      </c>
      <c r="P22" s="348">
        <f>VLOOKUP(C22,'Yields-Labor-Cube'!$A$23:$I$47,9,FALSE)</f>
        <v>0.7</v>
      </c>
      <c r="Q22" s="490">
        <f>VLOOKUP($C22,'Yields-Labor-Cube'!$A$24:$O$47,13,FALSE)</f>
        <v>0.95</v>
      </c>
      <c r="S22">
        <f t="shared" si="0"/>
        <v>666505</v>
      </c>
      <c r="T22">
        <f t="shared" si="1"/>
        <v>0</v>
      </c>
      <c r="U22">
        <f t="shared" si="2"/>
        <v>0</v>
      </c>
      <c r="V22" s="135">
        <f t="shared" si="3"/>
        <v>0</v>
      </c>
      <c r="W22" s="135">
        <f t="shared" si="4"/>
        <v>0</v>
      </c>
      <c r="Y22">
        <v>666509</v>
      </c>
      <c r="Z22">
        <v>2</v>
      </c>
      <c r="AA22">
        <v>1</v>
      </c>
      <c r="AB22">
        <v>0.13333333333333333</v>
      </c>
      <c r="AC22" s="200">
        <v>1</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VLOOKUP(C23,SHAllocations!E16:V43,16,FALSE)</f>
        <v>0</v>
      </c>
      <c r="J23">
        <f>SHAllocations!$H$8</f>
        <v>12</v>
      </c>
      <c r="K23">
        <f t="shared" si="5"/>
        <v>0</v>
      </c>
      <c r="L23">
        <v>1</v>
      </c>
      <c r="M23">
        <f t="shared" si="6"/>
        <v>0</v>
      </c>
      <c r="N23" s="135">
        <f t="shared" si="7"/>
        <v>0</v>
      </c>
      <c r="O23" s="135">
        <f t="shared" si="8"/>
        <v>0</v>
      </c>
      <c r="P23" s="348">
        <f>VLOOKUP(C23,'Yields-Labor-Cube'!$A$23:$I$47,9,FALSE)</f>
        <v>0.35</v>
      </c>
      <c r="Q23" s="490">
        <f>VLOOKUP($C23,'Yields-Labor-Cube'!$A$24:$O$47,13,FALSE)</f>
        <v>0.2</v>
      </c>
      <c r="S23">
        <f t="shared" si="0"/>
        <v>666506</v>
      </c>
      <c r="T23">
        <f t="shared" si="1"/>
        <v>0</v>
      </c>
      <c r="U23">
        <f t="shared" si="2"/>
        <v>0</v>
      </c>
      <c r="V23" s="135">
        <f t="shared" si="3"/>
        <v>0</v>
      </c>
      <c r="W23" s="135">
        <f t="shared" si="4"/>
        <v>0</v>
      </c>
      <c r="Y23">
        <v>666521</v>
      </c>
      <c r="Z23">
        <v>2</v>
      </c>
      <c r="AA23">
        <v>2</v>
      </c>
      <c r="AB23">
        <v>0.15</v>
      </c>
      <c r="AC23" s="200">
        <v>3.6</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VLOOKUP(C24,SHAllocations!E17:V44,16,FALSE)</f>
        <v>0</v>
      </c>
      <c r="J24">
        <f>SHAllocations!$H$8</f>
        <v>12</v>
      </c>
      <c r="K24">
        <f t="shared" si="5"/>
        <v>0</v>
      </c>
      <c r="L24">
        <v>1</v>
      </c>
      <c r="M24">
        <f t="shared" si="6"/>
        <v>0</v>
      </c>
      <c r="N24" s="135">
        <f t="shared" si="7"/>
        <v>0</v>
      </c>
      <c r="O24" s="135">
        <f t="shared" si="8"/>
        <v>0</v>
      </c>
      <c r="P24" s="348">
        <f>VLOOKUP(C24,'Yields-Labor-Cube'!$A$23:$I$47,9,FALSE)</f>
        <v>0.7</v>
      </c>
      <c r="Q24" s="490">
        <f>VLOOKUP($C24,'Yields-Labor-Cube'!$A$24:$O$47,13,FALSE)</f>
        <v>0.95</v>
      </c>
      <c r="S24">
        <f t="shared" si="0"/>
        <v>666507</v>
      </c>
      <c r="T24">
        <f t="shared" si="1"/>
        <v>0</v>
      </c>
      <c r="U24">
        <f t="shared" si="2"/>
        <v>0</v>
      </c>
      <c r="V24" s="135">
        <f t="shared" si="3"/>
        <v>0</v>
      </c>
      <c r="W24" s="135">
        <f t="shared" si="4"/>
        <v>0</v>
      </c>
      <c r="Y24">
        <v>666501</v>
      </c>
      <c r="Z24">
        <v>0</v>
      </c>
      <c r="AA24">
        <v>0</v>
      </c>
      <c r="AB24">
        <v>0</v>
      </c>
      <c r="AC24" s="200">
        <v>0</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VLOOKUP(C25,SHAllocations!E18:V45,16,FALSE)</f>
        <v>0.05</v>
      </c>
      <c r="J25">
        <f>SHAllocations!$H$8</f>
        <v>12</v>
      </c>
      <c r="K25">
        <f t="shared" si="5"/>
        <v>2</v>
      </c>
      <c r="L25">
        <v>0.5</v>
      </c>
      <c r="M25">
        <f t="shared" si="6"/>
        <v>1</v>
      </c>
      <c r="N25" s="135">
        <f t="shared" si="7"/>
        <v>0.13333333333333333</v>
      </c>
      <c r="O25" s="135">
        <f t="shared" si="8"/>
        <v>1</v>
      </c>
      <c r="P25" s="348">
        <f>VLOOKUP(C25,'Yields-Labor-Cube'!$A$23:$I$47,9,FALSE)</f>
        <v>0.7</v>
      </c>
      <c r="Q25" s="490">
        <f>VLOOKUP($C25,'Yields-Labor-Cube'!$A$24:$O$47,13,FALSE)</f>
        <v>0.95</v>
      </c>
      <c r="S25">
        <f t="shared" si="0"/>
        <v>666509</v>
      </c>
      <c r="T25">
        <f t="shared" si="1"/>
        <v>2</v>
      </c>
      <c r="U25">
        <f t="shared" si="2"/>
        <v>1</v>
      </c>
      <c r="V25" s="135">
        <f t="shared" si="3"/>
        <v>0.13333333333333333</v>
      </c>
      <c r="W25" s="135">
        <f t="shared" si="4"/>
        <v>1</v>
      </c>
      <c r="Y25">
        <v>666505</v>
      </c>
      <c r="Z25">
        <v>0</v>
      </c>
      <c r="AA25">
        <v>0</v>
      </c>
      <c r="AB25">
        <v>0</v>
      </c>
      <c r="AC25" s="200">
        <v>0</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VLOOKUP(C26,SHAllocations!E19:V46,16,FALSE)</f>
        <v>0</v>
      </c>
      <c r="J26">
        <f>SHAllocations!$H$8</f>
        <v>12</v>
      </c>
      <c r="K26">
        <f t="shared" si="5"/>
        <v>0</v>
      </c>
      <c r="L26">
        <v>0.5</v>
      </c>
      <c r="M26">
        <f t="shared" si="6"/>
        <v>0</v>
      </c>
      <c r="N26" s="135">
        <f t="shared" si="7"/>
        <v>0</v>
      </c>
      <c r="O26" s="135">
        <f t="shared" si="8"/>
        <v>0</v>
      </c>
      <c r="P26" s="348">
        <f>VLOOKUP(C26,'Yields-Labor-Cube'!$A$23:$I$47,9,FALSE)</f>
        <v>0.7</v>
      </c>
      <c r="Q26" s="490">
        <f>VLOOKUP($C26,'Yields-Labor-Cube'!$A$24:$O$47,13,FALSE)</f>
        <v>0.95</v>
      </c>
      <c r="S26">
        <f t="shared" si="0"/>
        <v>666510</v>
      </c>
      <c r="T26">
        <f t="shared" si="1"/>
        <v>0</v>
      </c>
      <c r="U26">
        <f t="shared" si="2"/>
        <v>0</v>
      </c>
      <c r="V26" s="135">
        <f t="shared" si="3"/>
        <v>0</v>
      </c>
      <c r="W26" s="135">
        <f t="shared" si="4"/>
        <v>0</v>
      </c>
      <c r="Y26">
        <v>666506</v>
      </c>
      <c r="Z26">
        <v>0</v>
      </c>
      <c r="AA26">
        <v>0</v>
      </c>
      <c r="AB26">
        <v>0</v>
      </c>
      <c r="AC26" s="200">
        <v>0</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VLOOKUP(C27,SHAllocations!E20:V47,16,FALSE)</f>
        <v>0</v>
      </c>
      <c r="J27">
        <f>SHAllocations!$H$8</f>
        <v>12</v>
      </c>
      <c r="K27">
        <f t="shared" si="5"/>
        <v>0</v>
      </c>
      <c r="L27">
        <v>0.5</v>
      </c>
      <c r="M27">
        <f t="shared" si="6"/>
        <v>0</v>
      </c>
      <c r="N27" s="135">
        <f t="shared" si="7"/>
        <v>0</v>
      </c>
      <c r="O27" s="135">
        <f t="shared" si="8"/>
        <v>0</v>
      </c>
      <c r="P27" s="348">
        <f>VLOOKUP(C27,'Yields-Labor-Cube'!$A$23:$I$47,9,FALSE)</f>
        <v>0.7</v>
      </c>
      <c r="Q27" s="490">
        <f>VLOOKUP($C27,'Yields-Labor-Cube'!$A$24:$O$47,13,FALSE)</f>
        <v>0.95</v>
      </c>
      <c r="S27">
        <f t="shared" si="0"/>
        <v>666511</v>
      </c>
      <c r="T27">
        <f t="shared" si="1"/>
        <v>0</v>
      </c>
      <c r="U27">
        <f t="shared" si="2"/>
        <v>0</v>
      </c>
      <c r="V27" s="135">
        <f t="shared" si="3"/>
        <v>0</v>
      </c>
      <c r="W27" s="135">
        <f t="shared" si="4"/>
        <v>0</v>
      </c>
      <c r="Y27">
        <v>666507</v>
      </c>
      <c r="Z27">
        <v>0</v>
      </c>
      <c r="AA27">
        <v>0</v>
      </c>
      <c r="AB27">
        <v>0</v>
      </c>
      <c r="AC27" s="200">
        <v>0</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VLOOKUP(C28,SHAllocations!E21:V48,16,FALSE)</f>
        <v>0</v>
      </c>
      <c r="J28">
        <f>SHAllocations!$H$8</f>
        <v>12</v>
      </c>
      <c r="K28">
        <f t="shared" si="5"/>
        <v>0</v>
      </c>
      <c r="L28">
        <v>1</v>
      </c>
      <c r="M28">
        <f t="shared" si="6"/>
        <v>0</v>
      </c>
      <c r="N28" s="135">
        <f t="shared" si="7"/>
        <v>0</v>
      </c>
      <c r="O28" s="135">
        <f t="shared" si="8"/>
        <v>0</v>
      </c>
      <c r="P28" s="348">
        <f>VLOOKUP(C28,'Yields-Labor-Cube'!$A$23:$I$47,9,FALSE)</f>
        <v>0.7</v>
      </c>
      <c r="Q28" s="490">
        <f>VLOOKUP($C28,'Yields-Labor-Cube'!$A$24:$O$47,13,FALSE)</f>
        <v>0.95</v>
      </c>
      <c r="S28">
        <f t="shared" si="0"/>
        <v>666513</v>
      </c>
      <c r="T28">
        <f t="shared" si="1"/>
        <v>0</v>
      </c>
      <c r="U28">
        <f t="shared" si="2"/>
        <v>0</v>
      </c>
      <c r="V28" s="135">
        <f t="shared" si="3"/>
        <v>0</v>
      </c>
      <c r="W28" s="135">
        <f t="shared" si="4"/>
        <v>0</v>
      </c>
      <c r="Y28">
        <v>666510</v>
      </c>
      <c r="Z28">
        <v>0</v>
      </c>
      <c r="AA28">
        <v>0</v>
      </c>
      <c r="AB28">
        <v>0</v>
      </c>
      <c r="AC28" s="200">
        <v>0</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VLOOKUP(C29,SHAllocations!E22:V49,16,FALSE)</f>
        <v>0</v>
      </c>
      <c r="J29">
        <f>SHAllocations!$H$8</f>
        <v>12</v>
      </c>
      <c r="K29">
        <f t="shared" si="5"/>
        <v>0</v>
      </c>
      <c r="L29">
        <v>1</v>
      </c>
      <c r="M29">
        <f t="shared" si="6"/>
        <v>0</v>
      </c>
      <c r="N29" s="135">
        <f t="shared" si="7"/>
        <v>0</v>
      </c>
      <c r="O29" s="135">
        <f t="shared" si="8"/>
        <v>0</v>
      </c>
      <c r="P29" s="348">
        <f>VLOOKUP(C29,'Yields-Labor-Cube'!$A$23:$I$47,9,FALSE)</f>
        <v>0.7</v>
      </c>
      <c r="Q29" s="490">
        <f>VLOOKUP($C29,'Yields-Labor-Cube'!$A$24:$O$47,13,FALSE)</f>
        <v>0.95</v>
      </c>
      <c r="S29">
        <f t="shared" si="0"/>
        <v>666516</v>
      </c>
      <c r="T29">
        <f t="shared" si="1"/>
        <v>0</v>
      </c>
      <c r="U29">
        <f t="shared" si="2"/>
        <v>0</v>
      </c>
      <c r="V29" s="135">
        <f t="shared" si="3"/>
        <v>0</v>
      </c>
      <c r="W29" s="135">
        <f t="shared" si="4"/>
        <v>0</v>
      </c>
      <c r="Y29">
        <v>666511</v>
      </c>
      <c r="Z29">
        <v>0</v>
      </c>
      <c r="AA29">
        <v>0</v>
      </c>
      <c r="AB29">
        <v>0</v>
      </c>
      <c r="AC29" s="200">
        <v>0</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VLOOKUP(C30,SHAllocations!E23:V50,16,FALSE)</f>
        <v>0</v>
      </c>
      <c r="J30">
        <f>SHAllocations!$H$8</f>
        <v>12</v>
      </c>
      <c r="K30">
        <f t="shared" si="5"/>
        <v>0</v>
      </c>
      <c r="L30">
        <v>1</v>
      </c>
      <c r="M30">
        <f t="shared" si="6"/>
        <v>0</v>
      </c>
      <c r="N30" s="135">
        <f t="shared" si="7"/>
        <v>0</v>
      </c>
      <c r="O30" s="135">
        <f t="shared" si="8"/>
        <v>0</v>
      </c>
      <c r="P30" s="348">
        <f>VLOOKUP(C30,'Yields-Labor-Cube'!$A$23:$I$47,9,FALSE)</f>
        <v>0.7</v>
      </c>
      <c r="Q30" s="490">
        <f>VLOOKUP($C30,'Yields-Labor-Cube'!$A$24:$O$47,13,FALSE)</f>
        <v>0.95</v>
      </c>
      <c r="S30">
        <f t="shared" si="0"/>
        <v>666517</v>
      </c>
      <c r="T30">
        <f t="shared" si="1"/>
        <v>0</v>
      </c>
      <c r="U30">
        <f t="shared" si="2"/>
        <v>0</v>
      </c>
      <c r="V30" s="135">
        <f t="shared" si="3"/>
        <v>0</v>
      </c>
      <c r="W30" s="135">
        <f t="shared" si="4"/>
        <v>0</v>
      </c>
      <c r="Y30">
        <v>666513</v>
      </c>
      <c r="Z30">
        <v>0</v>
      </c>
      <c r="AA30">
        <v>0</v>
      </c>
      <c r="AB30">
        <v>0</v>
      </c>
      <c r="AC30" s="200">
        <v>0</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VLOOKUP(C31,SHAllocations!E24:V51,16,FALSE)</f>
        <v>0</v>
      </c>
      <c r="J31">
        <f>SHAllocations!$H$8</f>
        <v>12</v>
      </c>
      <c r="K31">
        <f t="shared" si="5"/>
        <v>0</v>
      </c>
      <c r="L31">
        <v>1</v>
      </c>
      <c r="M31">
        <f t="shared" si="6"/>
        <v>0</v>
      </c>
      <c r="N31" s="135">
        <f t="shared" si="7"/>
        <v>0</v>
      </c>
      <c r="O31" s="135">
        <f t="shared" si="8"/>
        <v>0</v>
      </c>
      <c r="P31" s="348">
        <f>VLOOKUP(C31,'Yields-Labor-Cube'!$A$23:$I$47,9,FALSE)</f>
        <v>0.35</v>
      </c>
      <c r="Q31" s="490">
        <f>VLOOKUP($C31,'Yields-Labor-Cube'!$A$24:$O$47,13,FALSE)</f>
        <v>0.2</v>
      </c>
      <c r="S31">
        <f t="shared" si="0"/>
        <v>666518</v>
      </c>
      <c r="T31">
        <f t="shared" si="1"/>
        <v>0</v>
      </c>
      <c r="U31">
        <f t="shared" si="2"/>
        <v>0</v>
      </c>
      <c r="V31" s="135">
        <f t="shared" si="3"/>
        <v>0</v>
      </c>
      <c r="W31" s="135">
        <f t="shared" si="4"/>
        <v>0</v>
      </c>
      <c r="Y31">
        <v>666516</v>
      </c>
      <c r="Z31">
        <v>0</v>
      </c>
      <c r="AA31">
        <v>0</v>
      </c>
      <c r="AB31">
        <v>0</v>
      </c>
      <c r="AC31" s="200">
        <v>0</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VLOOKUP(C32,SHAllocations!E25:V52,16,FALSE)</f>
        <v>0</v>
      </c>
      <c r="J32">
        <f>SHAllocations!$H$8</f>
        <v>12</v>
      </c>
      <c r="K32">
        <f t="shared" si="5"/>
        <v>0</v>
      </c>
      <c r="L32">
        <v>1</v>
      </c>
      <c r="M32">
        <f t="shared" si="6"/>
        <v>0</v>
      </c>
      <c r="N32" s="135">
        <f t="shared" si="7"/>
        <v>0</v>
      </c>
      <c r="O32" s="135">
        <f t="shared" si="8"/>
        <v>0</v>
      </c>
      <c r="P32" s="348">
        <f>VLOOKUP(C32,'Yields-Labor-Cube'!$A$23:$I$47,9,FALSE)</f>
        <v>0.7</v>
      </c>
      <c r="Q32" s="490">
        <f>VLOOKUP($C32,'Yields-Labor-Cube'!$A$24:$O$47,13,FALSE)</f>
        <v>0.95</v>
      </c>
      <c r="S32">
        <f t="shared" si="0"/>
        <v>666519</v>
      </c>
      <c r="T32">
        <f t="shared" si="1"/>
        <v>0</v>
      </c>
      <c r="U32">
        <f t="shared" si="2"/>
        <v>0</v>
      </c>
      <c r="V32" s="135">
        <f t="shared" si="3"/>
        <v>0</v>
      </c>
      <c r="W32" s="135">
        <f t="shared" si="4"/>
        <v>0</v>
      </c>
      <c r="Y32">
        <v>666517</v>
      </c>
      <c r="Z32">
        <v>0</v>
      </c>
      <c r="AA32">
        <v>0</v>
      </c>
      <c r="AB32">
        <v>0</v>
      </c>
      <c r="AC32" s="200">
        <v>0</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VLOOKUP(C33,SHAllocations!E26:V53,16,FALSE)</f>
        <v>0.1</v>
      </c>
      <c r="J33">
        <f>SHAllocations!$H$8</f>
        <v>12</v>
      </c>
      <c r="K33">
        <f t="shared" si="5"/>
        <v>2</v>
      </c>
      <c r="L33">
        <v>1</v>
      </c>
      <c r="M33">
        <f t="shared" si="6"/>
        <v>2</v>
      </c>
      <c r="N33" s="135">
        <f t="shared" si="7"/>
        <v>0.15</v>
      </c>
      <c r="O33" s="135">
        <f t="shared" si="8"/>
        <v>3.6</v>
      </c>
      <c r="P33" s="348">
        <f>VLOOKUP(C33,'Yields-Labor-Cube'!$A$23:$I$47,9,FALSE)</f>
        <v>0.7</v>
      </c>
      <c r="Q33" s="490">
        <f>VLOOKUP($C33,'Yields-Labor-Cube'!$A$24:$O$47,13,FALSE)</f>
        <v>0.95</v>
      </c>
      <c r="S33">
        <f t="shared" si="0"/>
        <v>666521</v>
      </c>
      <c r="T33">
        <f t="shared" si="1"/>
        <v>2</v>
      </c>
      <c r="U33">
        <f t="shared" si="2"/>
        <v>2</v>
      </c>
      <c r="V33" s="135">
        <f t="shared" si="3"/>
        <v>0.15</v>
      </c>
      <c r="W33" s="135">
        <f t="shared" si="4"/>
        <v>3.6</v>
      </c>
      <c r="Y33">
        <v>666518</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VLOOKUP(C34,SHAllocations!E27:V54,16,FALSE)</f>
        <v>0</v>
      </c>
      <c r="J34">
        <f>SHAllocations!$H$8</f>
        <v>12</v>
      </c>
      <c r="K34">
        <f t="shared" si="5"/>
        <v>0</v>
      </c>
      <c r="L34">
        <v>0.5</v>
      </c>
      <c r="M34">
        <f t="shared" si="6"/>
        <v>0</v>
      </c>
      <c r="N34" s="135">
        <f t="shared" si="7"/>
        <v>0</v>
      </c>
      <c r="O34" s="135">
        <f t="shared" si="8"/>
        <v>0</v>
      </c>
      <c r="P34" s="348">
        <f>VLOOKUP(C34,'Yields-Labor-Cube'!$A$23:$I$47,9,FALSE)</f>
        <v>0.7</v>
      </c>
      <c r="Q34" s="490">
        <f>VLOOKUP($C34,'Yields-Labor-Cube'!$A$24:$O$47,13,FALSE)</f>
        <v>0.85</v>
      </c>
      <c r="S34">
        <f t="shared" si="0"/>
        <v>666522</v>
      </c>
      <c r="T34">
        <f t="shared" si="1"/>
        <v>0</v>
      </c>
      <c r="U34">
        <f t="shared" si="2"/>
        <v>0</v>
      </c>
      <c r="V34" s="135">
        <f t="shared" si="3"/>
        <v>0</v>
      </c>
      <c r="W34" s="135">
        <f t="shared" si="4"/>
        <v>0</v>
      </c>
      <c r="Y34">
        <v>666519</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VLOOKUP(C35,SHAllocations!E28:V55,16,FALSE)</f>
        <v>0</v>
      </c>
      <c r="J35">
        <f>SHAllocations!$H$8</f>
        <v>12</v>
      </c>
      <c r="K35">
        <f t="shared" si="5"/>
        <v>0</v>
      </c>
      <c r="L35">
        <v>1</v>
      </c>
      <c r="M35">
        <f t="shared" si="6"/>
        <v>0</v>
      </c>
      <c r="N35" s="135">
        <f t="shared" si="7"/>
        <v>0</v>
      </c>
      <c r="O35" s="135">
        <f t="shared" si="8"/>
        <v>0</v>
      </c>
      <c r="P35" s="348">
        <f>VLOOKUP(C35,'Yields-Labor-Cube'!$A$23:$I$47,9,FALSE)</f>
        <v>0.99</v>
      </c>
      <c r="Q35" s="490">
        <f>VLOOKUP($C35,'Yields-Labor-Cube'!$A$24:$O$47,13,FALSE)</f>
        <v>0.95</v>
      </c>
      <c r="S35">
        <f t="shared" si="0"/>
        <v>666523</v>
      </c>
      <c r="T35">
        <f t="shared" si="1"/>
        <v>0</v>
      </c>
      <c r="U35">
        <f t="shared" si="2"/>
        <v>0</v>
      </c>
      <c r="V35" s="135">
        <f t="shared" si="3"/>
        <v>0</v>
      </c>
      <c r="W35" s="135">
        <f t="shared" si="4"/>
        <v>0</v>
      </c>
      <c r="Y35">
        <v>666522</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VLOOKUP(C36,SHAllocations!E29:V56,16,FALSE)</f>
        <v>0</v>
      </c>
      <c r="J36">
        <f>SHAllocations!$H$8</f>
        <v>12</v>
      </c>
      <c r="K36">
        <f t="shared" si="5"/>
        <v>0</v>
      </c>
      <c r="L36">
        <v>1</v>
      </c>
      <c r="M36">
        <f t="shared" si="6"/>
        <v>0</v>
      </c>
      <c r="N36" s="135">
        <f t="shared" si="7"/>
        <v>0</v>
      </c>
      <c r="O36" s="135">
        <f t="shared" si="8"/>
        <v>0</v>
      </c>
      <c r="P36" s="348">
        <f>VLOOKUP(C36,'Yields-Labor-Cube'!$A$23:$I$47,9,FALSE)</f>
        <v>0.7</v>
      </c>
      <c r="Q36" s="490">
        <f>VLOOKUP($C36,'Yields-Labor-Cube'!$A$24:$O$47,13,FALSE)</f>
        <v>0.95</v>
      </c>
      <c r="S36">
        <f t="shared" si="0"/>
        <v>666530</v>
      </c>
      <c r="T36">
        <f t="shared" si="1"/>
        <v>0</v>
      </c>
      <c r="U36">
        <f t="shared" si="2"/>
        <v>0</v>
      </c>
      <c r="V36" s="135">
        <f t="shared" si="3"/>
        <v>0</v>
      </c>
      <c r="W36" s="135">
        <f t="shared" si="4"/>
        <v>0</v>
      </c>
      <c r="Y36">
        <v>666523</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VLOOKUP(C37,SHAllocations!E30:V57,16,FALSE)</f>
        <v>0</v>
      </c>
      <c r="J37">
        <f>SHAllocations!$H$8</f>
        <v>12</v>
      </c>
      <c r="K37">
        <f t="shared" si="5"/>
        <v>0</v>
      </c>
      <c r="L37">
        <v>1</v>
      </c>
      <c r="M37">
        <f t="shared" si="6"/>
        <v>0</v>
      </c>
      <c r="N37" s="135">
        <f t="shared" si="7"/>
        <v>0</v>
      </c>
      <c r="O37" s="135">
        <f t="shared" si="8"/>
        <v>0</v>
      </c>
      <c r="P37" s="348">
        <f>VLOOKUP(C37,'Yields-Labor-Cube'!$A$23:$I$47,9,FALSE)</f>
        <v>0.7</v>
      </c>
      <c r="Q37" s="490">
        <f>VLOOKUP($C37,'Yields-Labor-Cube'!$A$24:$O$47,13,FALSE)</f>
        <v>0.95</v>
      </c>
      <c r="S37">
        <f t="shared" si="0"/>
        <v>666531</v>
      </c>
      <c r="T37">
        <f t="shared" si="1"/>
        <v>0</v>
      </c>
      <c r="U37">
        <f t="shared" si="2"/>
        <v>0</v>
      </c>
      <c r="V37" s="135">
        <f t="shared" si="3"/>
        <v>0</v>
      </c>
      <c r="W37" s="135">
        <f t="shared" si="4"/>
        <v>0</v>
      </c>
      <c r="Y37">
        <v>666530</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VLOOKUP(C38,SHAllocations!E31:V58,16,FALSE)</f>
        <v>0</v>
      </c>
      <c r="J38">
        <f>SHAllocations!$H$8</f>
        <v>12</v>
      </c>
      <c r="K38">
        <f t="shared" si="5"/>
        <v>0</v>
      </c>
      <c r="L38">
        <v>1</v>
      </c>
      <c r="M38">
        <f t="shared" si="6"/>
        <v>0</v>
      </c>
      <c r="N38" s="135">
        <f t="shared" si="7"/>
        <v>0</v>
      </c>
      <c r="O38" s="135">
        <f t="shared" si="8"/>
        <v>0</v>
      </c>
      <c r="P38" s="348">
        <f>VLOOKUP(C38,'Yields-Labor-Cube'!$A$23:$I$47,9,FALSE)</f>
        <v>0.45</v>
      </c>
      <c r="Q38" s="490">
        <f>VLOOKUP($C38,'Yields-Labor-Cube'!$A$24:$O$47,13,FALSE)</f>
        <v>0.3</v>
      </c>
      <c r="S38">
        <f t="shared" si="0"/>
        <v>666540</v>
      </c>
      <c r="T38">
        <f t="shared" si="1"/>
        <v>0</v>
      </c>
      <c r="U38">
        <f t="shared" si="2"/>
        <v>0</v>
      </c>
      <c r="V38" s="135">
        <f t="shared" si="3"/>
        <v>0</v>
      </c>
      <c r="W38" s="135">
        <f t="shared" si="4"/>
        <v>0</v>
      </c>
      <c r="Y38">
        <v>666531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VLOOKUP(C39,SHAllocations!E32:V59,16,FALSE)</f>
        <v>0.08</v>
      </c>
      <c r="J39">
        <f>SHAllocations!$H$8</f>
        <v>12</v>
      </c>
      <c r="K39">
        <f t="shared" si="5"/>
        <v>14</v>
      </c>
      <c r="L39">
        <v>1</v>
      </c>
      <c r="M39">
        <f t="shared" si="6"/>
        <v>14</v>
      </c>
      <c r="N39" s="135">
        <f t="shared" si="7"/>
        <v>0.7</v>
      </c>
      <c r="O39" s="135">
        <f t="shared" si="8"/>
        <v>14</v>
      </c>
      <c r="P39" s="348">
        <f>VLOOKUP(C39,'Yields-Labor-Cube'!$A$23:$I$47,9,FALSE)</f>
        <v>0.35</v>
      </c>
      <c r="Q39" s="490">
        <f>VLOOKUP($C39,'Yields-Labor-Cube'!$A$24:$O$47,13,FALSE)</f>
        <v>0.2</v>
      </c>
      <c r="S39">
        <f t="shared" si="0"/>
        <v>666541</v>
      </c>
      <c r="T39">
        <f t="shared" si="1"/>
        <v>14</v>
      </c>
      <c r="U39">
        <f t="shared" si="2"/>
        <v>14</v>
      </c>
      <c r="V39" s="135">
        <f t="shared" si="3"/>
        <v>0.7</v>
      </c>
      <c r="W39" s="135">
        <f t="shared" si="4"/>
        <v>14</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VLOOKUP(C40,SHAllocations!E33:V60,16,FALSE)</f>
        <v>0</v>
      </c>
      <c r="J40">
        <f>SHAllocations!$H$8</f>
        <v>12</v>
      </c>
      <c r="K40">
        <f t="shared" si="5"/>
        <v>0</v>
      </c>
      <c r="L40">
        <v>1</v>
      </c>
      <c r="M40">
        <f t="shared" si="6"/>
        <v>0</v>
      </c>
      <c r="N40" s="135">
        <f t="shared" si="7"/>
        <v>0</v>
      </c>
      <c r="O40" s="135">
        <f t="shared" si="8"/>
        <v>0</v>
      </c>
      <c r="P40" s="348">
        <f>VLOOKUP(C40,'Yields-Labor-Cube'!$A$23:$I$47,9,FALSE)</f>
        <v>0.01</v>
      </c>
      <c r="Q40" s="490">
        <f>VLOOKUP($C40,'Yields-Labor-Cube'!$A$24:$O$47,13,FALSE)</f>
        <v>0.95</v>
      </c>
      <c r="S40">
        <f t="shared" si="0"/>
        <v>666536</v>
      </c>
      <c r="T40">
        <f t="shared" si="1"/>
        <v>0</v>
      </c>
      <c r="U40">
        <f t="shared" si="2"/>
        <v>0</v>
      </c>
      <c r="V40" s="135">
        <f t="shared" si="3"/>
        <v>0</v>
      </c>
      <c r="W40" s="135">
        <f t="shared" si="4"/>
        <v>0</v>
      </c>
      <c r="Y40">
        <v>666536</v>
      </c>
      <c r="Z40">
        <v>0</v>
      </c>
      <c r="AA40">
        <v>0</v>
      </c>
      <c r="AB40">
        <v>0</v>
      </c>
      <c r="AC40" s="200">
        <v>0</v>
      </c>
    </row>
    <row r="41" spans="3:29" x14ac:dyDescent="0.3">
      <c r="C41" s="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VLOOKUP(C41,SHAllocations!E34:V61,16,FALSE)</f>
        <v>0</v>
      </c>
      <c r="J41">
        <f>SHAllocations!$H$8</f>
        <v>12</v>
      </c>
      <c r="K41">
        <f t="shared" si="5"/>
        <v>0</v>
      </c>
      <c r="L41">
        <v>1</v>
      </c>
      <c r="M41">
        <f t="shared" ref="M41:M42" si="9">ROUND(K41*L41,0)</f>
        <v>0</v>
      </c>
      <c r="N41" s="135">
        <f t="shared" ref="N41:N42" si="10">E41*K41/60</f>
        <v>0</v>
      </c>
      <c r="O41" s="135">
        <f t="shared" ref="O41:O42" si="11">F41*K41</f>
        <v>0</v>
      </c>
      <c r="P41" s="348">
        <f>VLOOKUP(C41,'Yields-Labor-Cube'!$A$23:$I$47,9,FALSE)</f>
        <v>0.7</v>
      </c>
      <c r="Q41" s="490">
        <f>VLOOKUP($C41,'Yields-Labor-Cube'!$A$24:$O$47,13,FALSE)</f>
        <v>0.95</v>
      </c>
      <c r="S41">
        <f t="shared" ref="S41:S42" si="12">C41</f>
        <v>666520</v>
      </c>
      <c r="T41">
        <f t="shared" ref="T41:T42" si="13">K41</f>
        <v>0</v>
      </c>
      <c r="U41">
        <f t="shared" ref="U41:U42" si="14">M41</f>
        <v>0</v>
      </c>
      <c r="V41" s="135">
        <f t="shared" ref="V41:V42" si="15">N41</f>
        <v>0</v>
      </c>
      <c r="W41" s="135">
        <f t="shared" ref="W41:W42" si="16">O41</f>
        <v>0</v>
      </c>
      <c r="Y41">
        <v>666520</v>
      </c>
      <c r="Z41">
        <v>0</v>
      </c>
      <c r="AA41">
        <v>0</v>
      </c>
      <c r="AB41">
        <v>0</v>
      </c>
      <c r="AC41">
        <v>0</v>
      </c>
    </row>
    <row r="42" spans="3:29" x14ac:dyDescent="0.3">
      <c r="C42" s="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VLOOKUP(C42,SHAllocations!E35:V62,16,FALSE)</f>
        <v>0</v>
      </c>
      <c r="J42">
        <f>SHAllocations!$H$8</f>
        <v>12</v>
      </c>
      <c r="K42">
        <f t="shared" si="5"/>
        <v>0</v>
      </c>
      <c r="L42">
        <v>1</v>
      </c>
      <c r="M42">
        <f t="shared" si="9"/>
        <v>0</v>
      </c>
      <c r="N42" s="135">
        <f t="shared" si="10"/>
        <v>0</v>
      </c>
      <c r="O42" s="135">
        <f t="shared" si="11"/>
        <v>0</v>
      </c>
      <c r="P42" s="348">
        <f>VLOOKUP(C42,'Yields-Labor-Cube'!$A$23:$I$47,9,FALSE)</f>
        <v>0.7</v>
      </c>
      <c r="Q42" s="490">
        <f>VLOOKUP($C42,'Yields-Labor-Cube'!$A$24:$O$47,13,FALSE)</f>
        <v>0.95</v>
      </c>
      <c r="S42">
        <f t="shared" si="12"/>
        <v>666545</v>
      </c>
      <c r="T42">
        <f t="shared" si="13"/>
        <v>0</v>
      </c>
      <c r="U42">
        <f t="shared" si="14"/>
        <v>0</v>
      </c>
      <c r="V42" s="135">
        <f t="shared" si="15"/>
        <v>0</v>
      </c>
      <c r="W42" s="135">
        <f t="shared" si="16"/>
        <v>0</v>
      </c>
      <c r="Y42">
        <v>666545</v>
      </c>
      <c r="Z42">
        <v>0</v>
      </c>
      <c r="AA42">
        <v>0</v>
      </c>
      <c r="AB42">
        <v>0</v>
      </c>
      <c r="AC42">
        <v>0</v>
      </c>
    </row>
    <row r="43" spans="3:29" x14ac:dyDescent="0.3">
      <c r="C43" s="3"/>
      <c r="D43" s="3"/>
    </row>
    <row r="44" spans="3:29" x14ac:dyDescent="0.3">
      <c r="C44" s="3"/>
      <c r="D44" s="3"/>
      <c r="M44">
        <f>SUM(M20:M40)</f>
        <v>27</v>
      </c>
      <c r="N44">
        <f>SUM(N20:N40)</f>
        <v>1.5666666666666667</v>
      </c>
      <c r="O44" s="135">
        <f>SUM(O20:O40)</f>
        <v>33.6</v>
      </c>
    </row>
    <row r="45" spans="3:29" x14ac:dyDescent="0.3">
      <c r="L45" t="s">
        <v>552</v>
      </c>
    </row>
    <row r="46" spans="3:29" x14ac:dyDescent="0.3">
      <c r="L46" t="s">
        <v>551</v>
      </c>
      <c r="M46">
        <f>D7</f>
        <v>250</v>
      </c>
    </row>
    <row r="47" spans="3:29" x14ac:dyDescent="0.3">
      <c r="L47" t="s">
        <v>564</v>
      </c>
      <c r="N47">
        <f>'Old2'!F81*5</f>
        <v>23.625000000000004</v>
      </c>
    </row>
    <row r="48" spans="3:29" x14ac:dyDescent="0.3">
      <c r="K48" t="s">
        <v>550</v>
      </c>
      <c r="L48" t="s">
        <v>92</v>
      </c>
      <c r="O48">
        <f>K72*L66</f>
        <v>160</v>
      </c>
    </row>
    <row r="49" spans="9:16" x14ac:dyDescent="0.3">
      <c r="L49" t="s">
        <v>94</v>
      </c>
      <c r="O49">
        <v>1</v>
      </c>
    </row>
    <row r="50" spans="9:16" x14ac:dyDescent="0.3">
      <c r="L50" t="s">
        <v>553</v>
      </c>
      <c r="O50">
        <f>O48*O49</f>
        <v>160</v>
      </c>
    </row>
    <row r="51" spans="9:16" x14ac:dyDescent="0.3">
      <c r="L51" t="s">
        <v>187</v>
      </c>
      <c r="M51" s="348">
        <f>M44/M46</f>
        <v>0.108</v>
      </c>
      <c r="N51" s="348">
        <f>N45/N47</f>
        <v>0</v>
      </c>
      <c r="O51" s="348">
        <f>O44/O50</f>
        <v>0.21000000000000002</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f>$F$6</f>
        <v>1</v>
      </c>
      <c r="P56" s="356">
        <f>O62</f>
        <v>1</v>
      </c>
    </row>
    <row r="57" spans="9:16" ht="15.6" x14ac:dyDescent="0.3">
      <c r="L57" s="356">
        <f>(M57-1)*N57*O57*P57</f>
        <v>6</v>
      </c>
      <c r="M57" s="359">
        <v>9</v>
      </c>
      <c r="N57" s="358">
        <v>0.75</v>
      </c>
      <c r="O57" s="358">
        <f>$F$6</f>
        <v>1</v>
      </c>
      <c r="P57" s="356">
        <f>O61</f>
        <v>1</v>
      </c>
    </row>
    <row r="58" spans="9:16" x14ac:dyDescent="0.3">
      <c r="L58" s="356">
        <f>(M58)*N58*O58*P58</f>
        <v>6</v>
      </c>
      <c r="M58" s="360">
        <v>8</v>
      </c>
      <c r="N58" s="358">
        <v>0.75</v>
      </c>
      <c r="O58" s="358">
        <f>$F$6</f>
        <v>1</v>
      </c>
      <c r="P58" s="356">
        <f>O62</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85"/>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56</v>
      </c>
      <c r="J72" s="111">
        <v>2</v>
      </c>
      <c r="K72" s="111">
        <v>2</v>
      </c>
      <c r="L72" s="111">
        <f>$V$9</f>
        <v>0</v>
      </c>
      <c r="M72" s="112">
        <f>K72*L72</f>
        <v>0</v>
      </c>
    </row>
  </sheetData>
  <dataValidations disablePrompts="1" count="1">
    <dataValidation type="textLength" operator="lessThanOrEqual" showInputMessage="1" showErrorMessage="1" sqref="D41:D44" xr:uid="{34E1CFBF-0DB5-480F-B08C-7376CDAEA6B7}">
      <formula1>40</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3415-C47D-444A-B080-E1D0F7EBD868}">
  <sheetPr>
    <tabColor theme="7" tint="-0.249977111117893"/>
  </sheetPr>
  <dimension ref="B4:AB84"/>
  <sheetViews>
    <sheetView zoomScale="30" zoomScaleNormal="30" workbookViewId="0">
      <pane xSplit="4" ySplit="6" topLeftCell="E7" activePane="bottomRight" state="frozen"/>
      <selection activeCell="E10" sqref="E10"/>
      <selection pane="topRight" activeCell="E10" sqref="E10"/>
      <selection pane="bottomLeft" activeCell="E10" sqref="E10"/>
      <selection pane="bottomRight" activeCell="D21" sqref="D20:F21"/>
    </sheetView>
  </sheetViews>
  <sheetFormatPr defaultRowHeight="14.4" x14ac:dyDescent="0.3"/>
  <cols>
    <col min="4" max="4" width="51" customWidth="1"/>
    <col min="5" max="5" width="24.77734375" customWidth="1"/>
    <col min="6" max="6" width="0.109375" customWidth="1"/>
    <col min="7" max="7" width="24.77734375" hidden="1" customWidth="1"/>
    <col min="8" max="9" width="24.77734375" customWidth="1"/>
    <col min="10" max="10" width="26.77734375" customWidth="1"/>
    <col min="11" max="22" width="24.77734375" customWidth="1"/>
    <col min="23" max="23" width="29.6640625" customWidth="1"/>
    <col min="24" max="24" width="35.44140625" customWidth="1"/>
    <col min="25" max="25" width="35" customWidth="1"/>
    <col min="26" max="26" width="29" customWidth="1"/>
    <col min="27" max="27" width="27.33203125" customWidth="1"/>
    <col min="28" max="28" width="17.21875" customWidth="1"/>
  </cols>
  <sheetData>
    <row r="4" spans="3:28" x14ac:dyDescent="0.3">
      <c r="I4" t="s">
        <v>314</v>
      </c>
    </row>
    <row r="7" spans="3:28" x14ac:dyDescent="0.3">
      <c r="E7" s="105">
        <v>666035</v>
      </c>
      <c r="H7" s="105" t="s">
        <v>636</v>
      </c>
      <c r="I7" s="105">
        <v>666038</v>
      </c>
      <c r="J7" s="105">
        <v>666045</v>
      </c>
      <c r="K7" s="105">
        <v>666052</v>
      </c>
      <c r="L7" s="105">
        <v>666041</v>
      </c>
      <c r="M7" s="105">
        <v>666040</v>
      </c>
      <c r="N7" s="105">
        <v>666044</v>
      </c>
      <c r="O7" s="105">
        <v>666054</v>
      </c>
      <c r="P7" s="293"/>
      <c r="Q7" s="105">
        <v>666053</v>
      </c>
      <c r="R7" s="105">
        <v>666081</v>
      </c>
      <c r="S7" s="105">
        <v>666049</v>
      </c>
      <c r="T7" s="105">
        <v>666050</v>
      </c>
      <c r="U7" s="105">
        <v>666051</v>
      </c>
      <c r="V7" s="105" t="s">
        <v>637</v>
      </c>
      <c r="W7" s="105">
        <v>666042</v>
      </c>
      <c r="X7" s="105">
        <v>666069</v>
      </c>
      <c r="Y7" s="105">
        <v>666068</v>
      </c>
      <c r="Z7" s="105">
        <v>666079</v>
      </c>
      <c r="AA7" s="105">
        <v>666082</v>
      </c>
    </row>
    <row r="8" spans="3:28" x14ac:dyDescent="0.3">
      <c r="E8" t="str">
        <f t="shared" ref="E8:Q8" si="0">IFERROR(VLOOKUP(E$9,$I$48:$K$65,3,FALSE),"Missing")</f>
        <v>Bariatric Foregut Complex Model</v>
      </c>
      <c r="F8" t="str">
        <f t="shared" si="0"/>
        <v>Bariartric Standard Model</v>
      </c>
      <c r="G8" t="str">
        <f t="shared" si="0"/>
        <v>Missing</v>
      </c>
      <c r="H8" t="str">
        <f t="shared" si="0"/>
        <v>Colorectal Model</v>
      </c>
      <c r="I8" t="str">
        <f t="shared" si="0"/>
        <v>Esophagectomy Model</v>
      </c>
      <c r="J8" t="str">
        <f t="shared" si="0"/>
        <v>Gallbladder Model</v>
      </c>
      <c r="K8" t="str">
        <f t="shared" si="0"/>
        <v>GYN Standard Model</v>
      </c>
      <c r="L8" t="str">
        <f t="shared" si="0"/>
        <v>INGUINAL HERNIA LEFT</v>
      </c>
      <c r="M8" t="str">
        <f t="shared" si="0"/>
        <v>INGUINAL HERNIA RIGHT</v>
      </c>
      <c r="N8" t="str">
        <f t="shared" si="0"/>
        <v>Kidney Model</v>
      </c>
      <c r="O8" t="str">
        <f t="shared" si="0"/>
        <v>Nephrectomy Model</v>
      </c>
      <c r="P8" s="293" t="str">
        <f t="shared" si="0"/>
        <v>Pelvic Model</v>
      </c>
      <c r="Q8" t="str">
        <f t="shared" si="0"/>
        <v>Prostate Model</v>
      </c>
      <c r="R8" s="231" t="s">
        <v>638</v>
      </c>
      <c r="S8" t="str">
        <f>IFERROR(VLOOKUP(S$9,$I$48:$K$65,3,FALSE),"Missing")</f>
        <v>Small Bowel Model</v>
      </c>
      <c r="T8" t="str">
        <f>IFERROR(VLOOKUP(T$9,$I$48:$K$65,3,FALSE),"Missing")</f>
        <v>Thoracic Standard Model</v>
      </c>
      <c r="U8" t="str">
        <f>IFERROR(VLOOKUP(U$9,$I$48:$K$65,3,FALSE),"Missing")</f>
        <v>Thoracic Thymectomy Model</v>
      </c>
      <c r="V8" t="str">
        <f>IFERROR(VLOOKUP(V$9,$I$48:$K$65,3,FALSE),"Missing")</f>
        <v>Ventral Hernia Complex Model</v>
      </c>
      <c r="W8" t="str">
        <f>IFERROR(VLOOKUP(W$9,$I$48:$K$65,3,FALSE),"Missing")</f>
        <v>Ventral Hernia Standard Model</v>
      </c>
      <c r="X8" t="s">
        <v>315</v>
      </c>
      <c r="Y8" t="s">
        <v>316</v>
      </c>
      <c r="Z8" t="s">
        <v>317</v>
      </c>
      <c r="AA8" t="s">
        <v>318</v>
      </c>
    </row>
    <row r="9" spans="3:28" x14ac:dyDescent="0.3">
      <c r="E9" s="223" t="s">
        <v>319</v>
      </c>
      <c r="F9" s="223" t="s">
        <v>320</v>
      </c>
      <c r="G9" s="223" t="s">
        <v>321</v>
      </c>
      <c r="H9" s="223" t="s">
        <v>322</v>
      </c>
      <c r="I9" s="223" t="s">
        <v>323</v>
      </c>
      <c r="J9" s="223" t="s">
        <v>324</v>
      </c>
      <c r="K9" s="223" t="s">
        <v>325</v>
      </c>
      <c r="L9" s="223" t="s">
        <v>326</v>
      </c>
      <c r="M9" s="223" t="s">
        <v>327</v>
      </c>
      <c r="N9" s="223" t="s">
        <v>328</v>
      </c>
      <c r="O9" s="224" t="s">
        <v>329</v>
      </c>
      <c r="P9" s="464" t="s">
        <v>330</v>
      </c>
      <c r="Q9" s="223" t="s">
        <v>331</v>
      </c>
      <c r="R9" s="223" t="s">
        <v>332</v>
      </c>
      <c r="S9" s="223" t="s">
        <v>333</v>
      </c>
      <c r="T9" s="223" t="s">
        <v>334</v>
      </c>
      <c r="U9" s="223" t="s">
        <v>335</v>
      </c>
      <c r="V9" s="223" t="s">
        <v>336</v>
      </c>
      <c r="W9" s="223" t="s">
        <v>337</v>
      </c>
      <c r="X9" s="225" t="s">
        <v>624</v>
      </c>
      <c r="Y9" s="225" t="s">
        <v>338</v>
      </c>
      <c r="Z9" s="225" t="s">
        <v>339</v>
      </c>
      <c r="AA9" s="225" t="s">
        <v>340</v>
      </c>
      <c r="AB9" s="225"/>
    </row>
    <row r="10" spans="3:28" x14ac:dyDescent="0.3">
      <c r="C10">
        <v>666501</v>
      </c>
      <c r="D10" t="s">
        <v>69</v>
      </c>
      <c r="E10" s="3"/>
      <c r="F10" s="3"/>
      <c r="G10" s="3"/>
      <c r="H10" s="3">
        <v>3</v>
      </c>
      <c r="I10" s="3" t="s">
        <v>341</v>
      </c>
      <c r="J10" s="3" t="s">
        <v>341</v>
      </c>
      <c r="K10" s="459">
        <v>2</v>
      </c>
      <c r="L10" s="3" t="s">
        <v>341</v>
      </c>
      <c r="M10" s="3" t="s">
        <v>341</v>
      </c>
      <c r="N10" s="3" t="s">
        <v>341</v>
      </c>
      <c r="O10" s="3" t="s">
        <v>341</v>
      </c>
      <c r="P10" s="3">
        <v>1</v>
      </c>
      <c r="Q10" s="3" t="s">
        <v>341</v>
      </c>
      <c r="R10" s="3" t="s">
        <v>341</v>
      </c>
      <c r="S10" s="3" t="s">
        <v>341</v>
      </c>
      <c r="T10" s="3" t="s">
        <v>341</v>
      </c>
      <c r="U10" s="3" t="s">
        <v>341</v>
      </c>
      <c r="V10" s="3" t="s">
        <v>341</v>
      </c>
      <c r="W10" s="3" t="s">
        <v>341</v>
      </c>
      <c r="X10">
        <v>1</v>
      </c>
    </row>
    <row r="11" spans="3:28" x14ac:dyDescent="0.3">
      <c r="C11">
        <v>666502</v>
      </c>
      <c r="D11" t="s">
        <v>62</v>
      </c>
      <c r="E11" s="3"/>
      <c r="F11" s="3"/>
      <c r="G11" s="3"/>
      <c r="H11" s="3"/>
      <c r="I11" s="3" t="s">
        <v>341</v>
      </c>
      <c r="J11" s="3" t="s">
        <v>341</v>
      </c>
      <c r="K11" s="3" t="s">
        <v>341</v>
      </c>
      <c r="L11" s="3" t="s">
        <v>341</v>
      </c>
      <c r="M11" s="3" t="s">
        <v>341</v>
      </c>
      <c r="N11" s="3" t="s">
        <v>341</v>
      </c>
      <c r="O11" s="3" t="s">
        <v>341</v>
      </c>
      <c r="P11" s="3">
        <v>1</v>
      </c>
      <c r="Q11" s="3" t="s">
        <v>341</v>
      </c>
      <c r="R11" s="3" t="s">
        <v>341</v>
      </c>
      <c r="S11" s="3" t="s">
        <v>341</v>
      </c>
      <c r="T11" s="3" t="s">
        <v>341</v>
      </c>
      <c r="U11" s="3" t="s">
        <v>341</v>
      </c>
      <c r="V11" s="3" t="s">
        <v>341</v>
      </c>
      <c r="W11" s="3" t="s">
        <v>341</v>
      </c>
      <c r="X11">
        <v>1</v>
      </c>
    </row>
    <row r="12" spans="3:28" x14ac:dyDescent="0.3">
      <c r="C12">
        <v>666505</v>
      </c>
      <c r="D12" t="s">
        <v>70</v>
      </c>
      <c r="E12" s="3"/>
      <c r="F12" s="3"/>
      <c r="G12" s="3"/>
      <c r="H12" s="3">
        <v>1</v>
      </c>
      <c r="I12" s="3" t="s">
        <v>341</v>
      </c>
      <c r="J12" s="3" t="s">
        <v>341</v>
      </c>
      <c r="K12" s="3" t="s">
        <v>341</v>
      </c>
      <c r="L12" s="3" t="s">
        <v>341</v>
      </c>
      <c r="M12" s="3" t="s">
        <v>341</v>
      </c>
      <c r="N12" s="3" t="s">
        <v>341</v>
      </c>
      <c r="O12" s="3" t="s">
        <v>341</v>
      </c>
      <c r="P12" s="3" t="s">
        <v>341</v>
      </c>
      <c r="Q12" s="3" t="s">
        <v>341</v>
      </c>
      <c r="R12" s="3" t="s">
        <v>341</v>
      </c>
      <c r="S12" s="3" t="s">
        <v>341</v>
      </c>
      <c r="T12" s="3" t="s">
        <v>341</v>
      </c>
      <c r="U12" s="3" t="s">
        <v>341</v>
      </c>
      <c r="V12" s="3" t="s">
        <v>341</v>
      </c>
      <c r="W12" s="3" t="s">
        <v>341</v>
      </c>
    </row>
    <row r="13" spans="3:28" x14ac:dyDescent="0.3">
      <c r="C13">
        <v>666506</v>
      </c>
      <c r="D13" t="s">
        <v>71</v>
      </c>
      <c r="E13" s="3"/>
      <c r="F13" s="3"/>
      <c r="G13" s="3"/>
      <c r="H13" s="3">
        <v>2</v>
      </c>
      <c r="I13" s="3" t="s">
        <v>341</v>
      </c>
      <c r="J13" s="3" t="s">
        <v>341</v>
      </c>
      <c r="K13" s="3" t="s">
        <v>341</v>
      </c>
      <c r="L13" s="3" t="s">
        <v>341</v>
      </c>
      <c r="M13" s="3" t="s">
        <v>341</v>
      </c>
      <c r="N13" s="3" t="s">
        <v>341</v>
      </c>
      <c r="O13" s="3">
        <v>2</v>
      </c>
      <c r="P13" s="3">
        <v>1</v>
      </c>
      <c r="Q13" s="3" t="s">
        <v>341</v>
      </c>
      <c r="R13" s="3" t="s">
        <v>341</v>
      </c>
      <c r="S13" s="3" t="s">
        <v>341</v>
      </c>
      <c r="T13" s="3" t="s">
        <v>341</v>
      </c>
      <c r="U13" s="3" t="s">
        <v>341</v>
      </c>
      <c r="V13" s="3" t="s">
        <v>341</v>
      </c>
      <c r="W13" s="3" t="s">
        <v>341</v>
      </c>
    </row>
    <row r="14" spans="3:28" x14ac:dyDescent="0.3">
      <c r="C14">
        <v>666507</v>
      </c>
      <c r="D14" t="s">
        <v>72</v>
      </c>
      <c r="E14" s="3">
        <v>1</v>
      </c>
      <c r="F14" s="3"/>
      <c r="G14" s="3"/>
      <c r="H14" s="3"/>
      <c r="I14" s="3" t="s">
        <v>341</v>
      </c>
      <c r="J14" s="3" t="s">
        <v>341</v>
      </c>
      <c r="K14" s="3" t="s">
        <v>341</v>
      </c>
      <c r="L14" s="3" t="s">
        <v>341</v>
      </c>
      <c r="M14" s="3" t="s">
        <v>341</v>
      </c>
      <c r="N14" s="3" t="s">
        <v>341</v>
      </c>
      <c r="O14" s="3" t="s">
        <v>341</v>
      </c>
      <c r="P14" s="3" t="s">
        <v>341</v>
      </c>
      <c r="Q14" s="3" t="s">
        <v>341</v>
      </c>
      <c r="R14" s="3" t="s">
        <v>341</v>
      </c>
      <c r="S14" s="3" t="s">
        <v>341</v>
      </c>
      <c r="T14" s="3" t="s">
        <v>341</v>
      </c>
      <c r="U14" s="3" t="s">
        <v>341</v>
      </c>
      <c r="V14" s="3" t="s">
        <v>341</v>
      </c>
      <c r="W14" s="3" t="s">
        <v>341</v>
      </c>
    </row>
    <row r="15" spans="3:28" x14ac:dyDescent="0.3">
      <c r="C15">
        <v>666509</v>
      </c>
      <c r="D15" t="s">
        <v>292</v>
      </c>
      <c r="E15" s="3">
        <v>1</v>
      </c>
      <c r="F15" s="3"/>
      <c r="G15" s="3"/>
      <c r="H15" s="3">
        <v>1</v>
      </c>
      <c r="I15" s="3" t="s">
        <v>341</v>
      </c>
      <c r="J15" s="3" t="s">
        <v>341</v>
      </c>
      <c r="K15" s="3" t="s">
        <v>341</v>
      </c>
      <c r="L15" s="3" t="s">
        <v>341</v>
      </c>
      <c r="M15" s="3" t="s">
        <v>341</v>
      </c>
      <c r="N15" s="3" t="s">
        <v>341</v>
      </c>
      <c r="O15" s="3" t="s">
        <v>341</v>
      </c>
      <c r="P15" s="3" t="s">
        <v>341</v>
      </c>
      <c r="Q15" s="3" t="s">
        <v>341</v>
      </c>
      <c r="R15" s="3" t="s">
        <v>341</v>
      </c>
      <c r="S15" s="3" t="s">
        <v>341</v>
      </c>
      <c r="T15" s="3" t="s">
        <v>341</v>
      </c>
      <c r="U15" s="3" t="s">
        <v>341</v>
      </c>
      <c r="V15" s="3" t="s">
        <v>341</v>
      </c>
      <c r="W15" s="3" t="s">
        <v>341</v>
      </c>
    </row>
    <row r="16" spans="3:28" ht="15.6" x14ac:dyDescent="0.3">
      <c r="C16">
        <v>666510</v>
      </c>
      <c r="D16" s="26" t="s">
        <v>653</v>
      </c>
      <c r="E16" s="3"/>
      <c r="F16" s="3"/>
      <c r="G16" s="3"/>
      <c r="H16" s="3"/>
      <c r="I16" s="3" t="s">
        <v>341</v>
      </c>
      <c r="J16" s="3" t="s">
        <v>341</v>
      </c>
      <c r="K16" s="3" t="s">
        <v>341</v>
      </c>
      <c r="L16" s="3" t="s">
        <v>341</v>
      </c>
      <c r="M16" s="3" t="s">
        <v>341</v>
      </c>
      <c r="N16" s="3" t="s">
        <v>341</v>
      </c>
      <c r="O16" s="3" t="s">
        <v>341</v>
      </c>
      <c r="P16" s="3" t="s">
        <v>341</v>
      </c>
      <c r="Q16" s="3" t="s">
        <v>341</v>
      </c>
      <c r="R16" s="3" t="s">
        <v>341</v>
      </c>
      <c r="S16" s="3">
        <v>1</v>
      </c>
      <c r="T16" s="3" t="s">
        <v>341</v>
      </c>
      <c r="U16" s="3" t="s">
        <v>341</v>
      </c>
      <c r="V16" s="3" t="s">
        <v>341</v>
      </c>
      <c r="W16" s="3" t="s">
        <v>341</v>
      </c>
    </row>
    <row r="17" spans="3:24" x14ac:dyDescent="0.3">
      <c r="C17">
        <v>666511</v>
      </c>
      <c r="D17" t="s">
        <v>75</v>
      </c>
      <c r="E17" s="3"/>
      <c r="F17" s="3"/>
      <c r="G17" s="3"/>
      <c r="H17" s="3"/>
      <c r="I17" s="3" t="s">
        <v>341</v>
      </c>
      <c r="J17" s="3" t="s">
        <v>341</v>
      </c>
      <c r="K17" s="3" t="s">
        <v>341</v>
      </c>
      <c r="L17" s="3" t="s">
        <v>341</v>
      </c>
      <c r="M17" s="3" t="s">
        <v>341</v>
      </c>
      <c r="N17" s="3">
        <v>1</v>
      </c>
      <c r="O17" s="3">
        <v>1</v>
      </c>
      <c r="P17" s="3" t="s">
        <v>341</v>
      </c>
      <c r="Q17" s="3" t="s">
        <v>341</v>
      </c>
      <c r="R17" s="3" t="s">
        <v>341</v>
      </c>
      <c r="S17" s="3" t="s">
        <v>341</v>
      </c>
      <c r="T17" s="3" t="s">
        <v>341</v>
      </c>
      <c r="U17" s="3" t="s">
        <v>341</v>
      </c>
      <c r="V17" s="3" t="s">
        <v>341</v>
      </c>
      <c r="W17" s="3" t="s">
        <v>341</v>
      </c>
    </row>
    <row r="18" spans="3:24" x14ac:dyDescent="0.3">
      <c r="C18">
        <v>666513</v>
      </c>
      <c r="D18" t="s">
        <v>76</v>
      </c>
      <c r="E18" s="3"/>
      <c r="F18" s="3"/>
      <c r="G18" s="3"/>
      <c r="H18" s="3"/>
      <c r="I18" s="3" t="s">
        <v>341</v>
      </c>
      <c r="J18" s="3">
        <v>1</v>
      </c>
      <c r="K18" s="3" t="s">
        <v>341</v>
      </c>
      <c r="L18" s="3" t="s">
        <v>341</v>
      </c>
      <c r="M18" s="3" t="s">
        <v>341</v>
      </c>
      <c r="N18" s="3" t="s">
        <v>341</v>
      </c>
      <c r="O18" s="3" t="s">
        <v>341</v>
      </c>
      <c r="P18" s="3" t="s">
        <v>341</v>
      </c>
      <c r="Q18" s="3" t="s">
        <v>341</v>
      </c>
      <c r="R18" s="3" t="s">
        <v>341</v>
      </c>
      <c r="S18" s="3" t="s">
        <v>341</v>
      </c>
      <c r="T18" s="3" t="s">
        <v>341</v>
      </c>
      <c r="U18" s="3" t="s">
        <v>341</v>
      </c>
      <c r="V18" s="3" t="s">
        <v>341</v>
      </c>
      <c r="W18" s="3" t="s">
        <v>341</v>
      </c>
    </row>
    <row r="19" spans="3:24" x14ac:dyDescent="0.3">
      <c r="C19">
        <v>666516</v>
      </c>
      <c r="D19" t="s">
        <v>77</v>
      </c>
      <c r="E19" s="3"/>
      <c r="F19" s="3"/>
      <c r="G19" s="3"/>
      <c r="H19" s="3">
        <v>1</v>
      </c>
      <c r="I19" s="3" t="s">
        <v>341</v>
      </c>
      <c r="J19" s="3" t="s">
        <v>341</v>
      </c>
      <c r="K19" s="3" t="s">
        <v>341</v>
      </c>
      <c r="L19" s="3" t="s">
        <v>341</v>
      </c>
      <c r="M19" s="3" t="s">
        <v>341</v>
      </c>
      <c r="N19" s="3" t="s">
        <v>341</v>
      </c>
      <c r="O19" s="3" t="s">
        <v>341</v>
      </c>
      <c r="P19" s="3" t="s">
        <v>341</v>
      </c>
      <c r="Q19" s="3" t="s">
        <v>341</v>
      </c>
      <c r="R19" s="3" t="s">
        <v>341</v>
      </c>
      <c r="S19" s="3" t="s">
        <v>341</v>
      </c>
      <c r="T19" s="3" t="s">
        <v>341</v>
      </c>
      <c r="U19" s="3" t="s">
        <v>341</v>
      </c>
      <c r="V19" s="3" t="s">
        <v>341</v>
      </c>
      <c r="W19" s="3" t="s">
        <v>341</v>
      </c>
    </row>
    <row r="20" spans="3:24" x14ac:dyDescent="0.3">
      <c r="C20">
        <v>666517</v>
      </c>
      <c r="D20" t="s">
        <v>294</v>
      </c>
      <c r="E20" s="3"/>
      <c r="F20" s="3"/>
      <c r="G20" s="3"/>
      <c r="H20" s="3">
        <v>1</v>
      </c>
      <c r="I20" s="3" t="s">
        <v>341</v>
      </c>
      <c r="J20" s="3" t="s">
        <v>341</v>
      </c>
      <c r="K20" s="3" t="s">
        <v>341</v>
      </c>
      <c r="L20" s="3" t="s">
        <v>341</v>
      </c>
      <c r="M20" s="3" t="s">
        <v>341</v>
      </c>
      <c r="N20" s="3" t="s">
        <v>341</v>
      </c>
      <c r="O20" s="3" t="s">
        <v>341</v>
      </c>
      <c r="P20" s="3" t="s">
        <v>341</v>
      </c>
      <c r="Q20" s="3" t="s">
        <v>341</v>
      </c>
      <c r="R20" s="3" t="s">
        <v>341</v>
      </c>
      <c r="S20" s="3" t="s">
        <v>341</v>
      </c>
      <c r="T20" s="3" t="s">
        <v>341</v>
      </c>
      <c r="U20" s="3" t="s">
        <v>341</v>
      </c>
      <c r="V20" s="3" t="s">
        <v>341</v>
      </c>
      <c r="W20" s="3" t="s">
        <v>341</v>
      </c>
    </row>
    <row r="21" spans="3:24" x14ac:dyDescent="0.3">
      <c r="C21">
        <v>666518</v>
      </c>
      <c r="D21" t="s">
        <v>79</v>
      </c>
      <c r="E21" s="3"/>
      <c r="F21" s="3"/>
      <c r="G21" s="3"/>
      <c r="H21" s="3"/>
      <c r="I21" s="3" t="s">
        <v>341</v>
      </c>
      <c r="J21" s="3" t="s">
        <v>341</v>
      </c>
      <c r="K21" s="3">
        <v>0</v>
      </c>
      <c r="L21" s="3" t="s">
        <v>341</v>
      </c>
      <c r="M21" s="3" t="s">
        <v>341</v>
      </c>
      <c r="N21" s="3" t="s">
        <v>341</v>
      </c>
      <c r="O21" s="3"/>
      <c r="P21" s="3" t="s">
        <v>341</v>
      </c>
      <c r="Q21" s="3"/>
      <c r="R21" s="3" t="s">
        <v>341</v>
      </c>
      <c r="S21" s="3" t="s">
        <v>341</v>
      </c>
      <c r="T21" s="3" t="s">
        <v>341</v>
      </c>
      <c r="U21" s="3" t="s">
        <v>341</v>
      </c>
      <c r="V21" s="3" t="s">
        <v>341</v>
      </c>
      <c r="W21" s="3" t="s">
        <v>341</v>
      </c>
    </row>
    <row r="22" spans="3:24" x14ac:dyDescent="0.3">
      <c r="C22">
        <v>666519</v>
      </c>
      <c r="D22" t="s">
        <v>295</v>
      </c>
      <c r="E22" s="3"/>
      <c r="F22" s="3"/>
      <c r="G22" s="3"/>
      <c r="H22" s="3">
        <v>1</v>
      </c>
      <c r="I22" s="3" t="s">
        <v>341</v>
      </c>
      <c r="J22" s="3" t="s">
        <v>341</v>
      </c>
      <c r="K22" s="3" t="s">
        <v>341</v>
      </c>
      <c r="L22" s="3" t="s">
        <v>341</v>
      </c>
      <c r="M22" s="3" t="s">
        <v>341</v>
      </c>
      <c r="N22" s="3" t="s">
        <v>341</v>
      </c>
      <c r="O22" s="3" t="s">
        <v>341</v>
      </c>
      <c r="P22" s="3" t="s">
        <v>341</v>
      </c>
      <c r="Q22" s="3" t="s">
        <v>341</v>
      </c>
      <c r="R22" s="3" t="s">
        <v>341</v>
      </c>
      <c r="S22" s="3" t="s">
        <v>341</v>
      </c>
      <c r="T22" s="3" t="s">
        <v>341</v>
      </c>
      <c r="U22" s="3" t="s">
        <v>341</v>
      </c>
      <c r="V22" s="3" t="s">
        <v>341</v>
      </c>
      <c r="W22" s="3" t="s">
        <v>341</v>
      </c>
    </row>
    <row r="23" spans="3:24" x14ac:dyDescent="0.3">
      <c r="C23">
        <v>666521</v>
      </c>
      <c r="D23" t="s">
        <v>81</v>
      </c>
      <c r="E23" s="3"/>
      <c r="F23" s="3"/>
      <c r="G23" s="3"/>
      <c r="H23" s="3"/>
      <c r="I23" s="3">
        <v>1</v>
      </c>
      <c r="J23" s="3" t="s">
        <v>341</v>
      </c>
      <c r="K23" s="3" t="s">
        <v>341</v>
      </c>
      <c r="L23" s="3" t="s">
        <v>341</v>
      </c>
      <c r="M23" s="3" t="s">
        <v>341</v>
      </c>
      <c r="N23" s="3" t="s">
        <v>341</v>
      </c>
      <c r="O23" s="3" t="s">
        <v>341</v>
      </c>
      <c r="P23" s="3" t="s">
        <v>341</v>
      </c>
      <c r="Q23" s="3" t="s">
        <v>341</v>
      </c>
      <c r="R23" s="3" t="s">
        <v>341</v>
      </c>
      <c r="S23" s="3" t="s">
        <v>341</v>
      </c>
      <c r="T23" s="3">
        <v>1</v>
      </c>
      <c r="U23" s="3">
        <v>1</v>
      </c>
      <c r="V23" s="3" t="s">
        <v>341</v>
      </c>
      <c r="W23" s="3" t="s">
        <v>341</v>
      </c>
    </row>
    <row r="24" spans="3:24" x14ac:dyDescent="0.3">
      <c r="C24">
        <v>666522</v>
      </c>
      <c r="D24" t="s">
        <v>82</v>
      </c>
      <c r="E24" s="3"/>
      <c r="F24" s="3"/>
      <c r="G24" s="3"/>
      <c r="H24" s="3">
        <v>5</v>
      </c>
      <c r="I24" s="3">
        <v>1</v>
      </c>
      <c r="J24" s="3" t="s">
        <v>341</v>
      </c>
      <c r="K24" s="3">
        <v>4</v>
      </c>
      <c r="L24" s="3" t="s">
        <v>341</v>
      </c>
      <c r="M24" s="3" t="s">
        <v>341</v>
      </c>
      <c r="N24" s="3" t="s">
        <v>341</v>
      </c>
      <c r="O24" s="3" t="s">
        <v>341</v>
      </c>
      <c r="P24" s="3" t="s">
        <v>341</v>
      </c>
      <c r="Q24" s="3">
        <v>3</v>
      </c>
      <c r="R24" s="3" t="s">
        <v>341</v>
      </c>
      <c r="S24" s="3" t="s">
        <v>341</v>
      </c>
      <c r="T24" s="3" t="s">
        <v>341</v>
      </c>
      <c r="U24" s="3" t="s">
        <v>341</v>
      </c>
      <c r="V24" s="3" t="s">
        <v>341</v>
      </c>
      <c r="W24" s="3" t="s">
        <v>341</v>
      </c>
    </row>
    <row r="25" spans="3:24" x14ac:dyDescent="0.3">
      <c r="C25">
        <v>666523</v>
      </c>
      <c r="D25" t="s">
        <v>297</v>
      </c>
      <c r="E25" s="3"/>
      <c r="F25" s="3"/>
      <c r="G25" s="3"/>
      <c r="H25" s="3"/>
      <c r="I25" s="3" t="s">
        <v>341</v>
      </c>
      <c r="J25" s="3" t="s">
        <v>341</v>
      </c>
      <c r="K25" s="3" t="s">
        <v>341</v>
      </c>
      <c r="L25" s="3">
        <v>1</v>
      </c>
      <c r="M25" s="3" t="s">
        <v>341</v>
      </c>
      <c r="N25" s="3" t="s">
        <v>341</v>
      </c>
      <c r="O25" s="3" t="s">
        <v>341</v>
      </c>
      <c r="P25" s="3" t="s">
        <v>341</v>
      </c>
      <c r="Q25" s="3" t="s">
        <v>341</v>
      </c>
      <c r="R25" s="3" t="s">
        <v>341</v>
      </c>
      <c r="S25" s="3" t="s">
        <v>341</v>
      </c>
      <c r="T25" s="3" t="s">
        <v>341</v>
      </c>
      <c r="U25" s="3" t="s">
        <v>341</v>
      </c>
      <c r="V25" s="3" t="s">
        <v>341</v>
      </c>
      <c r="W25" s="3" t="s">
        <v>341</v>
      </c>
    </row>
    <row r="26" spans="3:24" x14ac:dyDescent="0.3">
      <c r="C26">
        <v>666530</v>
      </c>
      <c r="D26" t="s">
        <v>84</v>
      </c>
      <c r="E26" s="3"/>
      <c r="F26" s="3"/>
      <c r="G26" s="3"/>
      <c r="H26" s="3"/>
      <c r="I26" s="3" t="s">
        <v>341</v>
      </c>
      <c r="J26" s="3" t="s">
        <v>341</v>
      </c>
      <c r="K26" s="3"/>
      <c r="L26" s="3" t="s">
        <v>341</v>
      </c>
      <c r="M26" s="3" t="s">
        <v>341</v>
      </c>
      <c r="N26" s="3" t="s">
        <v>341</v>
      </c>
      <c r="O26" s="3" t="s">
        <v>341</v>
      </c>
      <c r="P26" s="3" t="s">
        <v>341</v>
      </c>
      <c r="Q26" s="3" t="s">
        <v>341</v>
      </c>
      <c r="R26" s="3" t="s">
        <v>341</v>
      </c>
      <c r="S26" s="3" t="s">
        <v>341</v>
      </c>
      <c r="T26" s="3" t="s">
        <v>341</v>
      </c>
      <c r="U26" s="3" t="s">
        <v>341</v>
      </c>
      <c r="V26" s="3" t="s">
        <v>341</v>
      </c>
      <c r="W26" s="3" t="s">
        <v>341</v>
      </c>
    </row>
    <row r="27" spans="3:24" x14ac:dyDescent="0.3">
      <c r="C27">
        <v>666531</v>
      </c>
      <c r="D27" t="s">
        <v>85</v>
      </c>
      <c r="E27" s="3"/>
      <c r="F27" s="3"/>
      <c r="G27" s="3"/>
      <c r="H27" s="3"/>
      <c r="I27" s="3" t="s">
        <v>341</v>
      </c>
      <c r="J27" s="3" t="s">
        <v>341</v>
      </c>
      <c r="K27" s="3"/>
      <c r="L27" s="3" t="s">
        <v>341</v>
      </c>
      <c r="M27" s="3" t="s">
        <v>341</v>
      </c>
      <c r="N27" s="3" t="s">
        <v>341</v>
      </c>
      <c r="O27" s="3" t="s">
        <v>341</v>
      </c>
      <c r="P27" s="3" t="s">
        <v>341</v>
      </c>
      <c r="Q27" s="3">
        <v>1</v>
      </c>
      <c r="R27" s="3" t="s">
        <v>341</v>
      </c>
      <c r="S27" s="3" t="s">
        <v>341</v>
      </c>
      <c r="T27" s="3" t="s">
        <v>341</v>
      </c>
      <c r="U27" s="3" t="s">
        <v>341</v>
      </c>
      <c r="V27" s="3" t="s">
        <v>341</v>
      </c>
      <c r="W27" s="3" t="s">
        <v>341</v>
      </c>
    </row>
    <row r="28" spans="3:24" x14ac:dyDescent="0.3">
      <c r="C28" s="226">
        <v>666540</v>
      </c>
      <c r="D28" s="226" t="s">
        <v>298</v>
      </c>
      <c r="E28" s="3"/>
      <c r="F28" s="3"/>
      <c r="G28" s="3"/>
      <c r="H28" s="3"/>
      <c r="I28" s="3"/>
      <c r="J28" s="3"/>
      <c r="K28" s="459"/>
      <c r="L28" s="3"/>
      <c r="M28" s="3"/>
      <c r="N28" s="3"/>
      <c r="O28" s="3"/>
      <c r="P28" s="3"/>
      <c r="Q28" s="3"/>
      <c r="R28" s="3"/>
      <c r="S28" s="3"/>
      <c r="T28" s="3"/>
      <c r="U28" s="3"/>
      <c r="V28" s="3"/>
      <c r="W28" s="3"/>
      <c r="X28">
        <v>0</v>
      </c>
    </row>
    <row r="29" spans="3:24" x14ac:dyDescent="0.3">
      <c r="C29" s="226">
        <v>666541</v>
      </c>
      <c r="D29" s="226" t="s">
        <v>299</v>
      </c>
      <c r="E29" s="3"/>
      <c r="F29" s="3"/>
      <c r="G29" s="3"/>
      <c r="H29" s="3"/>
      <c r="I29" s="3"/>
      <c r="J29" s="3"/>
      <c r="K29" s="459">
        <v>1</v>
      </c>
      <c r="L29" s="3"/>
      <c r="M29" s="3"/>
      <c r="N29" s="3"/>
      <c r="O29" s="3"/>
      <c r="P29" s="3"/>
      <c r="Q29" s="3">
        <v>1</v>
      </c>
      <c r="R29" s="3"/>
      <c r="S29" s="3"/>
      <c r="T29" s="3"/>
      <c r="U29" s="3"/>
      <c r="V29" s="3"/>
      <c r="W29" s="3"/>
      <c r="X29">
        <v>1</v>
      </c>
    </row>
    <row r="30" spans="3:24" x14ac:dyDescent="0.3">
      <c r="C30" s="227">
        <v>666504</v>
      </c>
      <c r="D30" s="227" t="s">
        <v>342</v>
      </c>
      <c r="E30" s="3">
        <v>1</v>
      </c>
      <c r="F30" s="3"/>
      <c r="G30" s="3"/>
      <c r="H30" s="3"/>
      <c r="I30" s="3">
        <v>1</v>
      </c>
      <c r="J30" s="3" t="s">
        <v>341</v>
      </c>
      <c r="K30" s="3">
        <v>1</v>
      </c>
      <c r="L30" s="3">
        <v>0.5</v>
      </c>
      <c r="M30" s="3" t="s">
        <v>341</v>
      </c>
      <c r="N30" s="3">
        <v>0.5</v>
      </c>
      <c r="O30" s="3">
        <v>1</v>
      </c>
      <c r="P30" s="3">
        <v>0.25</v>
      </c>
      <c r="Q30" s="3">
        <v>1</v>
      </c>
      <c r="R30" s="3" t="s">
        <v>341</v>
      </c>
      <c r="S30" s="3" t="s">
        <v>341</v>
      </c>
      <c r="T30" s="3" t="s">
        <v>341</v>
      </c>
      <c r="U30" s="3" t="s">
        <v>341</v>
      </c>
      <c r="V30" s="3">
        <v>0.5</v>
      </c>
      <c r="W30" s="3">
        <v>1</v>
      </c>
    </row>
    <row r="31" spans="3:24" x14ac:dyDescent="0.3">
      <c r="C31" s="227">
        <v>666512</v>
      </c>
      <c r="D31" s="227" t="s">
        <v>343</v>
      </c>
      <c r="E31" s="3">
        <v>1.5</v>
      </c>
      <c r="F31" s="3"/>
      <c r="G31" s="3"/>
      <c r="H31" s="3">
        <v>3</v>
      </c>
      <c r="I31" s="3">
        <v>1</v>
      </c>
      <c r="J31" s="3" t="s">
        <v>341</v>
      </c>
      <c r="K31" s="3">
        <v>4</v>
      </c>
      <c r="L31" s="3">
        <v>1</v>
      </c>
      <c r="M31" s="3" t="s">
        <v>341</v>
      </c>
      <c r="N31" s="3" t="s">
        <v>341</v>
      </c>
      <c r="O31" s="3">
        <v>1</v>
      </c>
      <c r="P31" s="3">
        <v>1.5</v>
      </c>
      <c r="Q31" s="3">
        <v>2</v>
      </c>
      <c r="R31" s="3" t="s">
        <v>341</v>
      </c>
      <c r="S31" s="3" t="s">
        <v>341</v>
      </c>
      <c r="T31" s="3" t="s">
        <v>341</v>
      </c>
      <c r="U31" s="3" t="s">
        <v>341</v>
      </c>
      <c r="V31" s="3">
        <v>2</v>
      </c>
      <c r="W31" s="3">
        <v>1</v>
      </c>
      <c r="X31">
        <v>1</v>
      </c>
    </row>
    <row r="32" spans="3:24" x14ac:dyDescent="0.3">
      <c r="C32" s="227">
        <v>666534</v>
      </c>
      <c r="D32" s="227" t="s">
        <v>342</v>
      </c>
      <c r="E32" s="3"/>
      <c r="F32" s="3"/>
      <c r="G32" s="3"/>
      <c r="H32" s="3"/>
      <c r="I32" s="3"/>
      <c r="J32" s="3"/>
      <c r="K32" s="3"/>
      <c r="L32" s="3"/>
      <c r="M32" s="3"/>
      <c r="N32" s="3"/>
      <c r="O32" s="3"/>
      <c r="P32" s="3"/>
      <c r="Q32" s="3"/>
      <c r="R32" s="3"/>
      <c r="S32" s="3"/>
      <c r="T32" s="3"/>
      <c r="U32" s="3"/>
      <c r="V32" s="3"/>
      <c r="W32" s="3"/>
    </row>
    <row r="33" spans="2:25" x14ac:dyDescent="0.3">
      <c r="C33" s="227">
        <v>666536</v>
      </c>
      <c r="D33" s="227" t="s">
        <v>219</v>
      </c>
      <c r="E33" s="3"/>
      <c r="F33" s="3"/>
      <c r="G33" s="3"/>
      <c r="H33" s="3"/>
      <c r="I33" s="3"/>
      <c r="J33" s="3"/>
      <c r="K33" s="3"/>
      <c r="L33" s="3"/>
      <c r="M33" s="3"/>
      <c r="N33" s="3"/>
      <c r="O33" s="3"/>
      <c r="P33" s="3"/>
      <c r="Q33" s="3"/>
      <c r="R33" s="3"/>
      <c r="S33" s="3"/>
      <c r="T33" s="3"/>
      <c r="U33" s="3"/>
      <c r="V33" s="3"/>
      <c r="W33" s="3"/>
      <c r="Y33">
        <v>1</v>
      </c>
    </row>
    <row r="34" spans="2:25" x14ac:dyDescent="0.3">
      <c r="C34" s="227">
        <v>666520</v>
      </c>
      <c r="D34" s="227" t="s">
        <v>643</v>
      </c>
      <c r="E34" s="3"/>
      <c r="F34" s="3"/>
      <c r="G34" s="3"/>
      <c r="H34" s="3"/>
      <c r="I34" s="3"/>
      <c r="J34" s="3"/>
      <c r="K34" s="3"/>
      <c r="L34" s="3"/>
      <c r="M34" s="3"/>
      <c r="N34" s="3"/>
      <c r="O34" s="3">
        <v>0.5</v>
      </c>
      <c r="P34" s="3"/>
      <c r="Q34" s="3"/>
      <c r="R34" s="3"/>
      <c r="S34" s="3"/>
      <c r="T34" s="3"/>
      <c r="U34" s="3"/>
      <c r="V34" s="3"/>
      <c r="W34" s="3"/>
    </row>
    <row r="35" spans="2:25" x14ac:dyDescent="0.3">
      <c r="C35" s="227">
        <v>666545</v>
      </c>
      <c r="D35" s="227" t="s">
        <v>644</v>
      </c>
      <c r="E35" s="3"/>
      <c r="F35" s="3"/>
      <c r="G35" s="3"/>
      <c r="H35" s="3"/>
      <c r="I35" s="3"/>
      <c r="J35" s="3"/>
      <c r="K35" s="3">
        <v>1</v>
      </c>
      <c r="L35" s="3"/>
      <c r="M35" s="3"/>
      <c r="N35" s="3"/>
      <c r="O35" s="3"/>
      <c r="P35" s="3"/>
      <c r="Q35" s="3"/>
      <c r="R35" s="3"/>
      <c r="S35" s="3"/>
      <c r="T35" s="3"/>
      <c r="U35" s="3"/>
      <c r="V35" s="3">
        <v>0.5</v>
      </c>
      <c r="W35" s="3"/>
    </row>
    <row r="36" spans="2:25" x14ac:dyDescent="0.3">
      <c r="E36" s="3"/>
      <c r="F36" s="3"/>
      <c r="G36" s="3"/>
      <c r="H36" s="3"/>
      <c r="I36" s="3"/>
      <c r="J36" s="3"/>
      <c r="K36" s="3"/>
      <c r="L36" s="3"/>
      <c r="M36" s="3"/>
      <c r="N36" s="3"/>
      <c r="O36" s="3"/>
      <c r="P36" s="3"/>
      <c r="Q36" s="3"/>
      <c r="R36" s="3"/>
      <c r="S36" s="3"/>
      <c r="T36" s="3"/>
      <c r="U36" s="3"/>
      <c r="V36" s="3"/>
      <c r="W36" s="3"/>
    </row>
    <row r="37" spans="2:25" x14ac:dyDescent="0.3">
      <c r="B37" s="454"/>
      <c r="C37" s="454">
        <v>666357</v>
      </c>
      <c r="D37" s="454" t="s">
        <v>344</v>
      </c>
      <c r="E37" s="3"/>
      <c r="F37" s="3"/>
      <c r="G37" s="3"/>
      <c r="H37" s="3">
        <v>1</v>
      </c>
      <c r="I37" s="3" t="s">
        <v>341</v>
      </c>
      <c r="J37" s="3" t="s">
        <v>341</v>
      </c>
      <c r="K37" s="3">
        <v>1</v>
      </c>
      <c r="L37" s="3" t="s">
        <v>341</v>
      </c>
      <c r="M37" s="3" t="s">
        <v>341</v>
      </c>
      <c r="N37" s="3" t="s">
        <v>341</v>
      </c>
      <c r="O37" s="3" t="s">
        <v>341</v>
      </c>
      <c r="P37" s="3">
        <v>1</v>
      </c>
      <c r="Q37" s="3">
        <v>1</v>
      </c>
      <c r="R37" s="3" t="s">
        <v>341</v>
      </c>
      <c r="S37" s="3" t="s">
        <v>341</v>
      </c>
      <c r="T37" s="3" t="s">
        <v>341</v>
      </c>
      <c r="U37" s="3" t="s">
        <v>341</v>
      </c>
      <c r="V37" s="3" t="s">
        <v>341</v>
      </c>
      <c r="W37" s="3" t="s">
        <v>341</v>
      </c>
      <c r="X37">
        <v>1</v>
      </c>
    </row>
    <row r="38" spans="2:25" x14ac:dyDescent="0.3">
      <c r="B38" s="454"/>
      <c r="C38" s="454">
        <v>666356</v>
      </c>
      <c r="D38" s="454" t="s">
        <v>345</v>
      </c>
      <c r="E38" s="3">
        <v>0.2</v>
      </c>
      <c r="F38" s="3"/>
      <c r="G38" s="3"/>
      <c r="H38" s="3">
        <v>2</v>
      </c>
      <c r="I38" s="3">
        <v>0.5</v>
      </c>
      <c r="J38" s="3" t="s">
        <v>341</v>
      </c>
      <c r="K38" s="3">
        <v>2</v>
      </c>
      <c r="L38" s="3" t="s">
        <v>341</v>
      </c>
      <c r="M38" s="3" t="s">
        <v>341</v>
      </c>
      <c r="N38" s="3">
        <v>0.5</v>
      </c>
      <c r="O38" s="3" t="s">
        <v>341</v>
      </c>
      <c r="P38" s="3">
        <v>2</v>
      </c>
      <c r="Q38" s="3">
        <v>2</v>
      </c>
      <c r="R38" s="3" t="s">
        <v>341</v>
      </c>
      <c r="S38" s="3" t="s">
        <v>341</v>
      </c>
      <c r="T38" s="3" t="s">
        <v>341</v>
      </c>
      <c r="U38" s="3" t="s">
        <v>341</v>
      </c>
      <c r="V38" s="3" t="s">
        <v>341</v>
      </c>
      <c r="W38" s="3" t="s">
        <v>341</v>
      </c>
    </row>
    <row r="39" spans="2:25" x14ac:dyDescent="0.3">
      <c r="B39" s="454"/>
      <c r="C39" s="454">
        <v>666371</v>
      </c>
      <c r="D39" s="454" t="s">
        <v>346</v>
      </c>
      <c r="E39" s="3"/>
      <c r="F39" s="3"/>
      <c r="G39" s="3"/>
      <c r="H39" s="3">
        <v>1</v>
      </c>
      <c r="I39" s="3" t="s">
        <v>341</v>
      </c>
      <c r="J39" s="3" t="s">
        <v>341</v>
      </c>
      <c r="K39" s="3" t="s">
        <v>341</v>
      </c>
      <c r="L39" s="3" t="s">
        <v>341</v>
      </c>
      <c r="M39" s="3" t="s">
        <v>341</v>
      </c>
      <c r="N39" s="3" t="s">
        <v>341</v>
      </c>
      <c r="O39" s="3" t="s">
        <v>341</v>
      </c>
      <c r="P39" s="3">
        <v>1</v>
      </c>
      <c r="Q39" s="3" t="s">
        <v>341</v>
      </c>
      <c r="R39" s="3" t="s">
        <v>341</v>
      </c>
      <c r="S39" s="3" t="s">
        <v>341</v>
      </c>
      <c r="T39" s="3" t="s">
        <v>341</v>
      </c>
      <c r="U39" s="3" t="s">
        <v>341</v>
      </c>
      <c r="V39" s="3" t="s">
        <v>341</v>
      </c>
      <c r="W39" s="3" t="s">
        <v>341</v>
      </c>
    </row>
    <row r="40" spans="2:25" x14ac:dyDescent="0.3">
      <c r="B40" s="454"/>
      <c r="C40" s="454">
        <v>666360</v>
      </c>
      <c r="D40" s="454" t="s">
        <v>347</v>
      </c>
      <c r="E40" s="3"/>
      <c r="F40" s="3"/>
      <c r="G40" s="3"/>
      <c r="H40" s="3"/>
      <c r="I40" s="3" t="s">
        <v>341</v>
      </c>
      <c r="J40" s="3" t="s">
        <v>341</v>
      </c>
      <c r="K40" s="3" t="s">
        <v>341</v>
      </c>
      <c r="L40" s="3" t="s">
        <v>341</v>
      </c>
      <c r="M40" s="3" t="s">
        <v>341</v>
      </c>
      <c r="N40" s="3" t="s">
        <v>341</v>
      </c>
      <c r="O40" s="3" t="s">
        <v>341</v>
      </c>
      <c r="P40" s="3" t="s">
        <v>341</v>
      </c>
      <c r="Q40" s="3" t="s">
        <v>341</v>
      </c>
      <c r="R40" s="3" t="s">
        <v>341</v>
      </c>
      <c r="S40" s="3" t="s">
        <v>341</v>
      </c>
      <c r="T40" s="3" t="s">
        <v>341</v>
      </c>
      <c r="U40" s="3" t="s">
        <v>341</v>
      </c>
      <c r="V40" s="3">
        <v>1</v>
      </c>
      <c r="W40" s="3" t="s">
        <v>341</v>
      </c>
    </row>
    <row r="41" spans="2:25" x14ac:dyDescent="0.3">
      <c r="B41" s="454"/>
      <c r="C41" s="454">
        <v>666363</v>
      </c>
      <c r="D41" s="454" t="s">
        <v>348</v>
      </c>
      <c r="E41" s="3">
        <v>2</v>
      </c>
      <c r="F41" s="3"/>
      <c r="G41" s="3"/>
      <c r="H41" s="3"/>
      <c r="I41" s="3" t="s">
        <v>341</v>
      </c>
      <c r="J41" s="3" t="s">
        <v>341</v>
      </c>
      <c r="K41" s="3">
        <v>3</v>
      </c>
      <c r="L41" s="3" t="s">
        <v>341</v>
      </c>
      <c r="M41" s="3" t="s">
        <v>341</v>
      </c>
      <c r="N41" s="3" t="s">
        <v>341</v>
      </c>
      <c r="O41" s="3" t="s">
        <v>341</v>
      </c>
      <c r="P41" s="3">
        <v>2</v>
      </c>
      <c r="Q41" s="3">
        <v>1.5</v>
      </c>
      <c r="R41" s="3" t="s">
        <v>341</v>
      </c>
      <c r="S41" s="3" t="s">
        <v>341</v>
      </c>
      <c r="T41" s="3" t="s">
        <v>341</v>
      </c>
      <c r="U41" s="3" t="s">
        <v>341</v>
      </c>
      <c r="V41" s="3">
        <v>1</v>
      </c>
      <c r="W41" s="3">
        <v>1</v>
      </c>
    </row>
    <row r="42" spans="2:25" x14ac:dyDescent="0.3">
      <c r="B42" s="454"/>
      <c r="C42" s="454">
        <v>666372</v>
      </c>
      <c r="D42" s="454" t="s">
        <v>349</v>
      </c>
      <c r="E42" s="3"/>
      <c r="F42" s="3"/>
      <c r="G42" s="3"/>
      <c r="H42" s="3"/>
      <c r="I42" s="3" t="s">
        <v>341</v>
      </c>
      <c r="J42" s="3" t="s">
        <v>341</v>
      </c>
      <c r="K42" s="3" t="s">
        <v>341</v>
      </c>
      <c r="L42" s="3" t="s">
        <v>341</v>
      </c>
      <c r="M42" s="3" t="s">
        <v>341</v>
      </c>
      <c r="N42" s="3" t="s">
        <v>341</v>
      </c>
      <c r="O42" s="3" t="s">
        <v>341</v>
      </c>
      <c r="P42" s="3" t="s">
        <v>341</v>
      </c>
      <c r="Q42" s="3">
        <v>1</v>
      </c>
      <c r="R42" s="3" t="s">
        <v>341</v>
      </c>
      <c r="S42" s="3" t="s">
        <v>341</v>
      </c>
      <c r="T42" s="3" t="s">
        <v>341</v>
      </c>
      <c r="U42" s="3" t="s">
        <v>341</v>
      </c>
      <c r="V42" s="3" t="s">
        <v>341</v>
      </c>
      <c r="W42" s="3">
        <v>0.5</v>
      </c>
    </row>
    <row r="43" spans="2:25" x14ac:dyDescent="0.3">
      <c r="B43" s="454"/>
      <c r="C43" s="454">
        <v>666362</v>
      </c>
      <c r="D43" s="454" t="s">
        <v>350</v>
      </c>
      <c r="E43" s="3">
        <v>1</v>
      </c>
      <c r="F43" s="3"/>
      <c r="G43" s="3"/>
      <c r="H43" s="3">
        <v>2</v>
      </c>
      <c r="I43" s="3">
        <v>1</v>
      </c>
      <c r="J43" s="3" t="s">
        <v>341</v>
      </c>
      <c r="K43" s="3" t="s">
        <v>341</v>
      </c>
      <c r="L43" s="3" t="s">
        <v>341</v>
      </c>
      <c r="M43" s="3" t="s">
        <v>341</v>
      </c>
      <c r="N43" s="3" t="s">
        <v>341</v>
      </c>
      <c r="O43" s="3" t="s">
        <v>341</v>
      </c>
      <c r="P43" s="3" t="s">
        <v>341</v>
      </c>
      <c r="Q43" s="3">
        <v>1</v>
      </c>
      <c r="R43" s="3" t="s">
        <v>341</v>
      </c>
      <c r="S43" s="3" t="s">
        <v>341</v>
      </c>
      <c r="T43" s="3" t="s">
        <v>341</v>
      </c>
      <c r="U43" s="3" t="s">
        <v>341</v>
      </c>
      <c r="V43" s="3" t="s">
        <v>341</v>
      </c>
      <c r="W43" s="3" t="s">
        <v>341</v>
      </c>
    </row>
    <row r="44" spans="2:25" x14ac:dyDescent="0.3">
      <c r="B44" s="454"/>
      <c r="C44" s="454">
        <v>666361</v>
      </c>
      <c r="D44" s="454" t="s">
        <v>351</v>
      </c>
      <c r="E44" s="3"/>
      <c r="F44" s="3"/>
      <c r="G44" s="3"/>
      <c r="H44" s="3"/>
      <c r="I44" s="3" t="s">
        <v>341</v>
      </c>
      <c r="J44" s="3" t="s">
        <v>341</v>
      </c>
      <c r="K44" s="3" t="s">
        <v>341</v>
      </c>
      <c r="L44" s="3" t="s">
        <v>341</v>
      </c>
      <c r="M44" s="3" t="s">
        <v>341</v>
      </c>
      <c r="N44" s="3" t="s">
        <v>341</v>
      </c>
      <c r="O44" s="3" t="s">
        <v>341</v>
      </c>
      <c r="P44" s="3" t="s">
        <v>341</v>
      </c>
      <c r="Q44" s="3">
        <v>1</v>
      </c>
      <c r="R44" s="3"/>
      <c r="S44" s="3"/>
      <c r="T44" s="3"/>
      <c r="U44" s="3" t="s">
        <v>341</v>
      </c>
      <c r="V44" s="3">
        <v>1</v>
      </c>
      <c r="W44" s="3" t="s">
        <v>341</v>
      </c>
    </row>
    <row r="45" spans="2:25" x14ac:dyDescent="0.3">
      <c r="B45" s="454"/>
      <c r="C45" s="454">
        <v>666433</v>
      </c>
      <c r="D45" s="454" t="s">
        <v>352</v>
      </c>
      <c r="E45" s="3"/>
      <c r="F45" s="3"/>
      <c r="G45" s="3"/>
      <c r="H45" s="3"/>
      <c r="I45" s="3"/>
      <c r="J45" s="3"/>
      <c r="K45" s="3"/>
      <c r="L45" s="3"/>
      <c r="M45" s="3"/>
      <c r="N45" s="3"/>
      <c r="O45" s="3"/>
      <c r="P45" s="3"/>
      <c r="Q45" s="3"/>
      <c r="R45" s="3"/>
      <c r="S45" s="3"/>
      <c r="T45" s="3"/>
      <c r="U45" s="3"/>
      <c r="V45" s="3"/>
      <c r="W45" s="3"/>
      <c r="X45">
        <v>0.75</v>
      </c>
    </row>
    <row r="46" spans="2:25" x14ac:dyDescent="0.3">
      <c r="B46" s="454"/>
      <c r="C46" s="454">
        <v>666435</v>
      </c>
      <c r="D46" s="454" t="s">
        <v>353</v>
      </c>
      <c r="E46" s="3"/>
      <c r="F46" s="3"/>
      <c r="G46" s="3"/>
      <c r="H46" s="3"/>
      <c r="I46" s="3"/>
      <c r="J46" s="3"/>
      <c r="K46" s="3"/>
      <c r="L46" s="3"/>
      <c r="M46" s="3"/>
      <c r="N46" s="3"/>
      <c r="O46" s="3"/>
      <c r="P46" s="3"/>
      <c r="Q46" s="3"/>
      <c r="R46" s="3"/>
      <c r="S46" s="3"/>
      <c r="T46" s="3"/>
      <c r="U46" s="3"/>
      <c r="V46" s="3"/>
      <c r="W46" s="3"/>
      <c r="X46">
        <v>0.75</v>
      </c>
    </row>
    <row r="48" spans="2:25" ht="16.8" x14ac:dyDescent="0.4">
      <c r="E48" s="228" t="s">
        <v>354</v>
      </c>
      <c r="I48" t="str">
        <f>LEFT(E48,3)</f>
        <v>BFX</v>
      </c>
      <c r="J48" t="str">
        <f>_xlfn.TEXTAFTER(E48, " ", 1)</f>
        <v>Bariatric Foregut Complex</v>
      </c>
      <c r="K48" t="s">
        <v>355</v>
      </c>
    </row>
    <row r="49" spans="5:11" ht="16.8" x14ac:dyDescent="0.4">
      <c r="E49" s="228" t="s">
        <v>356</v>
      </c>
      <c r="I49" t="str">
        <f t="shared" ref="I49:I63" si="1">LEFT(E49,3)</f>
        <v>COL</v>
      </c>
      <c r="J49" t="str">
        <f t="shared" ref="J49:J63" si="2">_xlfn.TEXTAFTER(E49, " ", 1)</f>
        <v>Colorectal</v>
      </c>
      <c r="K49" t="s">
        <v>357</v>
      </c>
    </row>
    <row r="50" spans="5:11" ht="16.8" x14ac:dyDescent="0.4">
      <c r="E50" s="228" t="s">
        <v>358</v>
      </c>
      <c r="I50" t="str">
        <f t="shared" si="1"/>
        <v>ESO</v>
      </c>
      <c r="J50" t="str">
        <f t="shared" si="2"/>
        <v>Esophagectomy</v>
      </c>
      <c r="K50" t="s">
        <v>359</v>
      </c>
    </row>
    <row r="51" spans="5:11" ht="16.8" x14ac:dyDescent="0.4">
      <c r="E51" s="228" t="s">
        <v>360</v>
      </c>
      <c r="I51" t="str">
        <f t="shared" si="1"/>
        <v>GBT</v>
      </c>
      <c r="J51" t="str">
        <f t="shared" si="2"/>
        <v>Gallbladder</v>
      </c>
      <c r="K51" t="s">
        <v>361</v>
      </c>
    </row>
    <row r="52" spans="5:11" ht="16.8" x14ac:dyDescent="0.4">
      <c r="E52" s="228" t="s">
        <v>362</v>
      </c>
      <c r="I52" t="str">
        <f t="shared" si="1"/>
        <v>GYN</v>
      </c>
      <c r="J52" t="str">
        <f t="shared" si="2"/>
        <v>GYN</v>
      </c>
      <c r="K52" t="s">
        <v>363</v>
      </c>
    </row>
    <row r="53" spans="5:11" ht="16.8" x14ac:dyDescent="0.4">
      <c r="E53" s="228" t="s">
        <v>364</v>
      </c>
      <c r="I53" t="str">
        <f t="shared" si="1"/>
        <v>IHL</v>
      </c>
      <c r="J53" t="str">
        <f t="shared" si="2"/>
        <v>Inguinal Hernia Left</v>
      </c>
      <c r="K53" s="218" t="s">
        <v>365</v>
      </c>
    </row>
    <row r="54" spans="5:11" ht="16.8" x14ac:dyDescent="0.4">
      <c r="E54" s="228" t="s">
        <v>366</v>
      </c>
      <c r="I54" t="str">
        <f t="shared" si="1"/>
        <v>IHR</v>
      </c>
      <c r="J54" t="str">
        <f t="shared" si="2"/>
        <v>Inguinal Hernia Right</v>
      </c>
      <c r="K54" s="218" t="s">
        <v>367</v>
      </c>
    </row>
    <row r="55" spans="5:11" ht="16.8" x14ac:dyDescent="0.4">
      <c r="E55" s="228" t="s">
        <v>368</v>
      </c>
      <c r="I55" t="str">
        <f t="shared" si="1"/>
        <v>KBT</v>
      </c>
      <c r="J55" t="str">
        <f t="shared" si="2"/>
        <v>Kidney Model</v>
      </c>
      <c r="K55" t="s">
        <v>369</v>
      </c>
    </row>
    <row r="56" spans="5:11" ht="16.8" x14ac:dyDescent="0.4">
      <c r="E56" s="228" t="s">
        <v>370</v>
      </c>
      <c r="I56" t="str">
        <f t="shared" si="1"/>
        <v>NEP</v>
      </c>
      <c r="J56" t="str">
        <f t="shared" si="2"/>
        <v>Nephrectomy</v>
      </c>
      <c r="K56" s="218" t="s">
        <v>371</v>
      </c>
    </row>
    <row r="57" spans="5:11" ht="16.8" x14ac:dyDescent="0.4">
      <c r="E57" s="228" t="s">
        <v>372</v>
      </c>
      <c r="I57" t="str">
        <f t="shared" si="1"/>
        <v>PBT</v>
      </c>
      <c r="J57" t="str">
        <f t="shared" si="2"/>
        <v>Pelvic Basic Training/DvTech</v>
      </c>
      <c r="K57" s="218" t="s">
        <v>373</v>
      </c>
    </row>
    <row r="58" spans="5:11" ht="16.8" x14ac:dyDescent="0.4">
      <c r="E58" s="228" t="s">
        <v>374</v>
      </c>
      <c r="I58" t="str">
        <f t="shared" si="1"/>
        <v>PRO</v>
      </c>
      <c r="J58" t="str">
        <f t="shared" si="2"/>
        <v>Prostate</v>
      </c>
      <c r="K58" s="218" t="s">
        <v>375</v>
      </c>
    </row>
    <row r="59" spans="5:11" ht="16.8" x14ac:dyDescent="0.4">
      <c r="E59" s="228" t="s">
        <v>376</v>
      </c>
      <c r="I59" t="str">
        <f t="shared" si="1"/>
        <v>SMB</v>
      </c>
      <c r="J59" t="str">
        <f t="shared" si="2"/>
        <v>Small Bowel</v>
      </c>
      <c r="K59" s="218" t="s">
        <v>377</v>
      </c>
    </row>
    <row r="60" spans="5:11" ht="16.8" x14ac:dyDescent="0.4">
      <c r="E60" s="228" t="s">
        <v>378</v>
      </c>
      <c r="I60" t="str">
        <f t="shared" si="1"/>
        <v>THS</v>
      </c>
      <c r="J60" t="str">
        <f t="shared" si="2"/>
        <v>Thoracic Standard</v>
      </c>
      <c r="K60" s="218" t="s">
        <v>379</v>
      </c>
    </row>
    <row r="61" spans="5:11" ht="16.8" x14ac:dyDescent="0.4">
      <c r="E61" s="228" t="s">
        <v>380</v>
      </c>
      <c r="I61" t="str">
        <f t="shared" si="1"/>
        <v>THT</v>
      </c>
      <c r="J61" t="str">
        <f t="shared" si="2"/>
        <v>Thoracic Thymectomy</v>
      </c>
      <c r="K61" s="218" t="s">
        <v>381</v>
      </c>
    </row>
    <row r="62" spans="5:11" ht="16.8" x14ac:dyDescent="0.4">
      <c r="E62" s="228" t="s">
        <v>382</v>
      </c>
      <c r="I62" t="str">
        <f t="shared" si="1"/>
        <v>VHX</v>
      </c>
      <c r="J62" t="str">
        <f t="shared" si="2"/>
        <v>Ventral Hernia Complex</v>
      </c>
      <c r="K62" s="218" t="s">
        <v>383</v>
      </c>
    </row>
    <row r="63" spans="5:11" ht="16.8" x14ac:dyDescent="0.4">
      <c r="E63" s="228" t="s">
        <v>384</v>
      </c>
      <c r="I63" t="str">
        <f t="shared" si="1"/>
        <v>VHS</v>
      </c>
      <c r="J63" t="str">
        <f t="shared" si="2"/>
        <v>Ventral Hernia Standard</v>
      </c>
      <c r="K63" s="229" t="s">
        <v>385</v>
      </c>
    </row>
    <row r="64" spans="5:11" x14ac:dyDescent="0.3">
      <c r="I64" t="s">
        <v>320</v>
      </c>
      <c r="J64" t="s">
        <v>386</v>
      </c>
      <c r="K64" t="s">
        <v>386</v>
      </c>
    </row>
    <row r="65" spans="5:11" x14ac:dyDescent="0.3">
      <c r="I65" t="s">
        <v>387</v>
      </c>
      <c r="J65" t="s">
        <v>387</v>
      </c>
      <c r="K65" s="218" t="s">
        <v>387</v>
      </c>
    </row>
    <row r="67" spans="5:11" x14ac:dyDescent="0.3">
      <c r="E67" s="230" t="s">
        <v>355</v>
      </c>
    </row>
    <row r="68" spans="5:11" x14ac:dyDescent="0.3">
      <c r="E68" s="218" t="s">
        <v>388</v>
      </c>
    </row>
    <row r="69" spans="5:11" x14ac:dyDescent="0.3">
      <c r="E69" s="218" t="s">
        <v>357</v>
      </c>
    </row>
    <row r="70" spans="5:11" x14ac:dyDescent="0.3">
      <c r="E70" s="218" t="s">
        <v>359</v>
      </c>
    </row>
    <row r="71" spans="5:11" x14ac:dyDescent="0.3">
      <c r="E71" s="218" t="s">
        <v>361</v>
      </c>
    </row>
    <row r="72" spans="5:11" x14ac:dyDescent="0.3">
      <c r="E72" s="218" t="s">
        <v>363</v>
      </c>
    </row>
    <row r="73" spans="5:11" x14ac:dyDescent="0.3">
      <c r="E73" s="218" t="s">
        <v>365</v>
      </c>
    </row>
    <row r="74" spans="5:11" x14ac:dyDescent="0.3">
      <c r="E74" s="218" t="s">
        <v>367</v>
      </c>
    </row>
    <row r="75" spans="5:11" x14ac:dyDescent="0.3">
      <c r="E75" s="218" t="s">
        <v>387</v>
      </c>
    </row>
    <row r="76" spans="5:11" x14ac:dyDescent="0.3">
      <c r="E76" s="218" t="s">
        <v>369</v>
      </c>
    </row>
    <row r="77" spans="5:11" x14ac:dyDescent="0.3">
      <c r="E77" s="218" t="s">
        <v>371</v>
      </c>
    </row>
    <row r="78" spans="5:11" x14ac:dyDescent="0.3">
      <c r="E78" s="218" t="s">
        <v>373</v>
      </c>
    </row>
    <row r="79" spans="5:11" x14ac:dyDescent="0.3">
      <c r="E79" s="218" t="s">
        <v>375</v>
      </c>
    </row>
    <row r="80" spans="5:11" x14ac:dyDescent="0.3">
      <c r="E80" s="218" t="s">
        <v>377</v>
      </c>
    </row>
    <row r="81" spans="5:5" x14ac:dyDescent="0.3">
      <c r="E81" s="218" t="s">
        <v>379</v>
      </c>
    </row>
    <row r="82" spans="5:5" x14ac:dyDescent="0.3">
      <c r="E82" s="218" t="s">
        <v>381</v>
      </c>
    </row>
    <row r="83" spans="5:5" x14ac:dyDescent="0.3">
      <c r="E83" s="218" t="s">
        <v>383</v>
      </c>
    </row>
    <row r="84" spans="5:5" x14ac:dyDescent="0.3">
      <c r="E84" s="229" t="s">
        <v>385</v>
      </c>
    </row>
  </sheetData>
  <dataValidations count="1">
    <dataValidation type="textLength" operator="lessThanOrEqual" showInputMessage="1" showErrorMessage="1" sqref="E9:W9 D30 D32:D35" xr:uid="{2738A571-FF33-4643-BA39-2F0FBEB10F40}">
      <formula1>40</formula1>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B45A2-8368-4A8D-844A-16ABD8A9F3CB}">
  <sheetPr>
    <tabColor theme="3" tint="0.499984740745262"/>
  </sheetPr>
  <dimension ref="A1:AJ77"/>
  <sheetViews>
    <sheetView topLeftCell="C1" zoomScale="40" zoomScaleNormal="40" workbookViewId="0">
      <pane xSplit="2" topLeftCell="E1" activePane="topRight" state="frozen"/>
      <selection activeCell="E10" sqref="E10"/>
      <selection pane="topRight" activeCell="M48" sqref="M48"/>
    </sheetView>
  </sheetViews>
  <sheetFormatPr defaultColWidth="9.109375" defaultRowHeight="14.4" x14ac:dyDescent="0.3"/>
  <cols>
    <col min="1" max="1" width="13.88671875" style="218" hidden="1" customWidth="1"/>
    <col min="2" max="2" width="9.109375" style="218" hidden="1" customWidth="1"/>
    <col min="3" max="3" width="10.44140625" style="218" customWidth="1"/>
    <col min="4" max="4" width="30.109375" style="218" bestFit="1" customWidth="1"/>
    <col min="5" max="6" width="16.33203125" style="218" customWidth="1"/>
    <col min="7" max="7" width="17.44140625" style="218" bestFit="1" customWidth="1"/>
    <col min="8" max="8" width="17.44140625" style="218" customWidth="1"/>
    <col min="9" max="10" width="16.33203125" style="218" customWidth="1"/>
    <col min="11" max="11" width="17.44140625" style="218" bestFit="1" customWidth="1"/>
    <col min="12" max="14" width="16.33203125" style="218" customWidth="1"/>
    <col min="15" max="15" width="20.44140625" style="218" customWidth="1"/>
    <col min="16" max="16" width="16.88671875" style="218" customWidth="1"/>
    <col min="17" max="17" width="20.21875" style="218" customWidth="1"/>
    <col min="18" max="18" width="16.33203125" style="218" customWidth="1"/>
    <col min="19" max="19" width="17.44140625" style="218" bestFit="1" customWidth="1"/>
    <col min="20" max="30" width="16.33203125" style="218" customWidth="1"/>
    <col min="31" max="31" width="17.44140625" style="218" bestFit="1" customWidth="1"/>
    <col min="32" max="32" width="11.33203125" style="218" bestFit="1" customWidth="1"/>
    <col min="33" max="33" width="14.5546875" style="218" customWidth="1"/>
    <col min="34" max="34" width="17.21875" style="218" customWidth="1"/>
    <col min="35" max="35" width="16.21875" style="218" customWidth="1"/>
    <col min="36" max="36" width="18.6640625" style="218" customWidth="1"/>
    <col min="37" max="16384" width="9.109375" style="218"/>
  </cols>
  <sheetData>
    <row r="1" spans="1:36" ht="15" thickBot="1" x14ac:dyDescent="0.35">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231"/>
    </row>
    <row r="2" spans="1:36" x14ac:dyDescent="0.3">
      <c r="E2" s="232"/>
      <c r="F2" s="466"/>
      <c r="G2" s="466"/>
      <c r="H2" s="467"/>
      <c r="I2" s="232" t="s">
        <v>389</v>
      </c>
      <c r="J2" s="466"/>
      <c r="K2" s="468"/>
      <c r="L2" s="466"/>
      <c r="M2" s="466"/>
      <c r="N2" s="469"/>
      <c r="O2" s="469"/>
      <c r="P2" s="470"/>
      <c r="Q2" s="470"/>
      <c r="R2" s="465"/>
      <c r="S2" s="231"/>
      <c r="T2" s="231"/>
      <c r="U2" s="231"/>
      <c r="V2" s="465"/>
      <c r="W2" s="231"/>
      <c r="X2" s="231"/>
      <c r="Y2" s="231"/>
      <c r="Z2" s="465"/>
      <c r="AA2" s="231"/>
      <c r="AB2" s="231"/>
      <c r="AC2" s="231"/>
      <c r="AD2" s="465"/>
      <c r="AG2" s="231"/>
      <c r="AH2" s="465"/>
    </row>
    <row r="3" spans="1:36" x14ac:dyDescent="0.3">
      <c r="A3" s="63" t="s">
        <v>390</v>
      </c>
      <c r="B3" s="63" t="s">
        <v>391</v>
      </c>
      <c r="C3" s="233"/>
      <c r="D3" s="233" t="s">
        <v>392</v>
      </c>
      <c r="E3" s="234"/>
      <c r="F3" s="63" t="s">
        <v>393</v>
      </c>
      <c r="G3" s="63" t="s">
        <v>394</v>
      </c>
      <c r="H3" s="63" t="s">
        <v>395</v>
      </c>
      <c r="I3" s="63" t="s">
        <v>172</v>
      </c>
      <c r="J3" s="63" t="s">
        <v>176</v>
      </c>
      <c r="K3" s="233" t="s">
        <v>179</v>
      </c>
      <c r="L3" s="63" t="s">
        <v>181</v>
      </c>
      <c r="M3" s="63" t="s">
        <v>640</v>
      </c>
      <c r="N3" s="63" t="s">
        <v>641</v>
      </c>
      <c r="O3" s="233" t="s">
        <v>642</v>
      </c>
      <c r="P3" s="235" t="s">
        <v>645</v>
      </c>
      <c r="Q3" s="235" t="s">
        <v>400</v>
      </c>
      <c r="S3" s="246"/>
      <c r="T3" s="246"/>
      <c r="U3" s="246"/>
      <c r="W3" s="246"/>
      <c r="X3" s="246"/>
      <c r="Y3" s="246"/>
      <c r="AA3" s="246"/>
      <c r="AB3" s="246"/>
      <c r="AC3" s="246"/>
      <c r="AE3" s="246"/>
      <c r="AF3" s="246"/>
      <c r="AG3" s="246"/>
      <c r="AH3" s="246"/>
      <c r="AI3" s="246"/>
      <c r="AJ3" s="246"/>
    </row>
    <row r="4" spans="1:36" x14ac:dyDescent="0.3">
      <c r="A4" s="236">
        <v>666035</v>
      </c>
      <c r="B4" s="230" t="s">
        <v>396</v>
      </c>
      <c r="C4" s="231">
        <v>666035</v>
      </c>
      <c r="D4" s="230" t="s">
        <v>355</v>
      </c>
      <c r="E4" s="237"/>
      <c r="F4" s="238">
        <v>130</v>
      </c>
      <c r="G4" s="238">
        <v>180</v>
      </c>
      <c r="H4" s="240">
        <v>185</v>
      </c>
      <c r="I4" s="238">
        <v>230</v>
      </c>
      <c r="J4" s="238">
        <v>90</v>
      </c>
      <c r="K4" s="238">
        <v>90</v>
      </c>
      <c r="L4" s="240">
        <v>85</v>
      </c>
      <c r="M4" s="240">
        <v>95</v>
      </c>
      <c r="N4" s="240">
        <v>95</v>
      </c>
      <c r="O4" s="240">
        <v>90</v>
      </c>
      <c r="P4" s="471">
        <v>99</v>
      </c>
      <c r="Q4" s="471"/>
      <c r="S4" s="241"/>
      <c r="T4" s="241"/>
      <c r="U4" s="240"/>
      <c r="W4" s="241"/>
      <c r="X4" s="241"/>
      <c r="Y4" s="240"/>
      <c r="AA4" s="241"/>
      <c r="AB4" s="241"/>
      <c r="AC4" s="240"/>
      <c r="AE4" s="241"/>
      <c r="AG4" s="240"/>
      <c r="AH4" s="240"/>
      <c r="AI4" s="241"/>
    </row>
    <row r="5" spans="1:36" x14ac:dyDescent="0.3">
      <c r="A5" s="242">
        <v>666036</v>
      </c>
      <c r="B5" s="218" t="s">
        <v>396</v>
      </c>
      <c r="C5" s="231">
        <v>666079</v>
      </c>
      <c r="D5" t="s">
        <v>317</v>
      </c>
      <c r="E5" s="239"/>
      <c r="F5" s="240">
        <v>0</v>
      </c>
      <c r="G5" s="240">
        <v>0</v>
      </c>
      <c r="H5" s="240">
        <v>0</v>
      </c>
      <c r="I5" s="240">
        <v>0</v>
      </c>
      <c r="J5" s="240">
        <v>0</v>
      </c>
      <c r="K5" s="240">
        <v>0</v>
      </c>
      <c r="L5" s="240">
        <v>30</v>
      </c>
      <c r="M5" s="240">
        <v>35</v>
      </c>
      <c r="N5" s="240">
        <v>30</v>
      </c>
      <c r="O5" s="240">
        <v>12</v>
      </c>
      <c r="P5" s="471">
        <v>13</v>
      </c>
      <c r="Q5" s="471"/>
      <c r="S5" s="241"/>
      <c r="T5" s="241"/>
      <c r="U5" s="240"/>
      <c r="W5" s="241"/>
      <c r="X5" s="241"/>
      <c r="Y5" s="240"/>
      <c r="AA5" s="241"/>
      <c r="AB5" s="241"/>
      <c r="AC5" s="240"/>
      <c r="AE5" s="241"/>
      <c r="AG5" s="240"/>
      <c r="AH5" s="240"/>
      <c r="AI5" s="241"/>
    </row>
    <row r="6" spans="1:36" x14ac:dyDescent="0.3">
      <c r="A6" s="242">
        <v>666037</v>
      </c>
      <c r="B6" s="218" t="s">
        <v>396</v>
      </c>
      <c r="C6" s="460" t="s">
        <v>636</v>
      </c>
      <c r="D6" s="218" t="s">
        <v>357</v>
      </c>
      <c r="E6" s="239"/>
      <c r="F6" s="240">
        <v>267</v>
      </c>
      <c r="G6" s="240">
        <v>295</v>
      </c>
      <c r="H6" s="240">
        <v>300</v>
      </c>
      <c r="I6" s="240">
        <v>340</v>
      </c>
      <c r="J6" s="240">
        <v>285</v>
      </c>
      <c r="K6" s="240">
        <v>305</v>
      </c>
      <c r="L6" s="240">
        <v>260</v>
      </c>
      <c r="M6" s="240">
        <v>265</v>
      </c>
      <c r="N6" s="240">
        <v>270</v>
      </c>
      <c r="O6" s="240">
        <v>275</v>
      </c>
      <c r="P6" s="471">
        <v>303</v>
      </c>
      <c r="Q6" s="471"/>
      <c r="S6" s="241"/>
      <c r="T6" s="241"/>
      <c r="U6" s="240"/>
      <c r="W6" s="241"/>
      <c r="X6" s="241"/>
      <c r="Y6" s="240"/>
      <c r="AA6" s="241"/>
      <c r="AB6" s="241"/>
      <c r="AC6" s="240"/>
      <c r="AE6" s="241"/>
      <c r="AG6" s="240"/>
      <c r="AH6" s="240"/>
      <c r="AI6" s="241"/>
    </row>
    <row r="7" spans="1:36" x14ac:dyDescent="0.3">
      <c r="A7" s="242">
        <v>666038</v>
      </c>
      <c r="B7" s="218" t="s">
        <v>396</v>
      </c>
      <c r="C7" s="231">
        <v>666038</v>
      </c>
      <c r="D7" s="218" t="s">
        <v>359</v>
      </c>
      <c r="E7" s="239"/>
      <c r="F7" s="240">
        <v>3</v>
      </c>
      <c r="G7" s="240">
        <v>2</v>
      </c>
      <c r="H7" s="240">
        <v>2</v>
      </c>
      <c r="I7" s="240">
        <v>6</v>
      </c>
      <c r="J7" s="240">
        <v>4</v>
      </c>
      <c r="K7" s="240">
        <v>4</v>
      </c>
      <c r="L7" s="240">
        <v>10</v>
      </c>
      <c r="M7" s="240">
        <v>10</v>
      </c>
      <c r="N7" s="240">
        <v>10</v>
      </c>
      <c r="O7" s="240">
        <v>12</v>
      </c>
      <c r="P7" s="471">
        <v>13</v>
      </c>
      <c r="Q7" s="471"/>
      <c r="S7" s="241"/>
      <c r="T7" s="241"/>
      <c r="U7" s="240"/>
      <c r="W7" s="241"/>
      <c r="X7" s="241"/>
      <c r="Y7" s="240"/>
      <c r="AA7" s="241"/>
      <c r="AB7" s="241"/>
      <c r="AC7" s="240"/>
      <c r="AE7" s="241"/>
      <c r="AG7" s="240"/>
      <c r="AH7" s="240"/>
      <c r="AI7" s="241"/>
    </row>
    <row r="8" spans="1:36" x14ac:dyDescent="0.3">
      <c r="A8" s="242">
        <v>666045</v>
      </c>
      <c r="B8" s="218" t="s">
        <v>396</v>
      </c>
      <c r="C8" s="231">
        <v>666045</v>
      </c>
      <c r="D8" s="218" t="s">
        <v>361</v>
      </c>
      <c r="E8" s="239"/>
      <c r="F8" s="240">
        <v>315</v>
      </c>
      <c r="G8" s="240">
        <v>305</v>
      </c>
      <c r="H8" s="240">
        <v>380</v>
      </c>
      <c r="I8" s="240">
        <v>130</v>
      </c>
      <c r="J8" s="240">
        <v>130</v>
      </c>
      <c r="K8" s="240">
        <v>125</v>
      </c>
      <c r="L8" s="240">
        <v>170</v>
      </c>
      <c r="M8" s="240">
        <v>160</v>
      </c>
      <c r="N8" s="240">
        <v>150</v>
      </c>
      <c r="O8" s="240">
        <v>165</v>
      </c>
      <c r="P8" s="471">
        <v>182</v>
      </c>
      <c r="Q8" s="471"/>
      <c r="S8" s="241"/>
      <c r="T8" s="241"/>
      <c r="U8" s="240"/>
      <c r="W8" s="241"/>
      <c r="X8" s="241"/>
      <c r="Y8" s="240"/>
      <c r="AA8" s="241"/>
      <c r="AB8" s="241"/>
      <c r="AC8" s="240"/>
      <c r="AE8" s="241"/>
      <c r="AG8" s="240"/>
      <c r="AH8" s="240"/>
      <c r="AI8" s="241"/>
    </row>
    <row r="9" spans="1:36" x14ac:dyDescent="0.3">
      <c r="A9" s="242">
        <v>666052</v>
      </c>
      <c r="B9" s="218" t="s">
        <v>396</v>
      </c>
      <c r="C9" s="231">
        <v>666052</v>
      </c>
      <c r="D9" s="218" t="s">
        <v>363</v>
      </c>
      <c r="E9" s="239"/>
      <c r="F9" s="240">
        <v>80</v>
      </c>
      <c r="G9" s="240">
        <v>75</v>
      </c>
      <c r="H9" s="240">
        <v>100</v>
      </c>
      <c r="I9" s="240">
        <v>105</v>
      </c>
      <c r="J9" s="240">
        <v>115</v>
      </c>
      <c r="K9" s="240">
        <v>118</v>
      </c>
      <c r="L9" s="240">
        <v>110</v>
      </c>
      <c r="M9" s="240">
        <v>110</v>
      </c>
      <c r="N9" s="240">
        <v>110</v>
      </c>
      <c r="O9" s="240">
        <v>110</v>
      </c>
      <c r="P9" s="471">
        <v>121</v>
      </c>
      <c r="Q9" s="471"/>
      <c r="S9" s="241"/>
      <c r="T9" s="241"/>
      <c r="U9" s="240"/>
      <c r="W9" s="241"/>
      <c r="X9" s="241"/>
      <c r="Y9" s="240"/>
      <c r="AA9" s="241"/>
      <c r="AB9" s="241"/>
      <c r="AC9" s="240"/>
      <c r="AE9" s="241"/>
      <c r="AG9" s="240"/>
      <c r="AH9" s="240"/>
      <c r="AI9" s="241"/>
    </row>
    <row r="10" spans="1:36" x14ac:dyDescent="0.3">
      <c r="A10" s="218">
        <v>666041</v>
      </c>
      <c r="B10" s="218" t="s">
        <v>396</v>
      </c>
      <c r="C10" s="231">
        <v>666041</v>
      </c>
      <c r="D10" s="218" t="s">
        <v>365</v>
      </c>
      <c r="E10" s="239"/>
      <c r="F10" s="240">
        <v>180</v>
      </c>
      <c r="G10" s="240">
        <v>265</v>
      </c>
      <c r="H10" s="240">
        <v>225</v>
      </c>
      <c r="I10" s="240">
        <v>215</v>
      </c>
      <c r="J10" s="240">
        <v>100</v>
      </c>
      <c r="K10" s="240">
        <v>180</v>
      </c>
      <c r="L10" s="240">
        <v>175</v>
      </c>
      <c r="M10" s="240">
        <v>195</v>
      </c>
      <c r="N10" s="240">
        <v>195</v>
      </c>
      <c r="O10" s="240">
        <v>195</v>
      </c>
      <c r="P10" s="471">
        <v>215</v>
      </c>
      <c r="Q10" s="471"/>
      <c r="S10" s="241"/>
      <c r="T10" s="241"/>
      <c r="U10" s="240"/>
      <c r="W10" s="241"/>
      <c r="X10" s="241"/>
      <c r="Y10" s="240"/>
      <c r="AA10" s="241"/>
      <c r="AB10" s="241"/>
      <c r="AC10" s="240"/>
      <c r="AE10" s="241"/>
      <c r="AG10" s="240"/>
      <c r="AH10" s="240"/>
      <c r="AI10" s="241"/>
    </row>
    <row r="11" spans="1:36" x14ac:dyDescent="0.3">
      <c r="A11" s="218">
        <v>666040</v>
      </c>
      <c r="B11" s="218" t="s">
        <v>396</v>
      </c>
      <c r="C11" s="231">
        <v>666040</v>
      </c>
      <c r="D11" s="218" t="s">
        <v>367</v>
      </c>
      <c r="E11" s="239"/>
      <c r="F11" s="240">
        <v>165</v>
      </c>
      <c r="G11" s="240">
        <v>265</v>
      </c>
      <c r="H11" s="240">
        <v>215</v>
      </c>
      <c r="I11" s="240">
        <v>215</v>
      </c>
      <c r="J11" s="240">
        <v>80</v>
      </c>
      <c r="K11" s="240">
        <v>140</v>
      </c>
      <c r="L11" s="240">
        <v>160</v>
      </c>
      <c r="M11" s="240">
        <v>180</v>
      </c>
      <c r="N11" s="240">
        <v>190</v>
      </c>
      <c r="O11" s="240">
        <v>195</v>
      </c>
      <c r="P11" s="471">
        <v>215</v>
      </c>
      <c r="Q11" s="471"/>
      <c r="S11" s="241"/>
      <c r="T11" s="241"/>
      <c r="U11" s="240"/>
      <c r="W11" s="241"/>
      <c r="X11" s="241"/>
      <c r="Y11" s="240"/>
      <c r="AA11" s="241"/>
      <c r="AB11" s="241"/>
      <c r="AC11" s="240"/>
      <c r="AE11" s="241"/>
      <c r="AG11" s="240"/>
      <c r="AH11" s="240"/>
      <c r="AI11" s="241"/>
    </row>
    <row r="12" spans="1:36" x14ac:dyDescent="0.3">
      <c r="A12" s="242"/>
      <c r="B12" s="218" t="s">
        <v>396</v>
      </c>
      <c r="D12" s="218" t="s">
        <v>387</v>
      </c>
      <c r="E12" s="239"/>
      <c r="F12" s="240">
        <v>0</v>
      </c>
      <c r="G12" s="240">
        <v>0</v>
      </c>
      <c r="H12" s="240">
        <v>0</v>
      </c>
      <c r="I12" s="240">
        <v>0</v>
      </c>
      <c r="J12" s="240">
        <v>0</v>
      </c>
      <c r="K12" s="240">
        <v>0</v>
      </c>
      <c r="L12" s="240"/>
      <c r="M12" s="240"/>
      <c r="N12" s="240"/>
      <c r="O12" s="240"/>
      <c r="P12" s="471">
        <v>0</v>
      </c>
      <c r="Q12" s="471"/>
      <c r="S12" s="241"/>
      <c r="T12" s="241"/>
      <c r="U12" s="240"/>
      <c r="W12" s="241"/>
      <c r="X12" s="241"/>
      <c r="Y12" s="240"/>
      <c r="AA12" s="241"/>
      <c r="AB12" s="241"/>
      <c r="AC12" s="240"/>
      <c r="AE12" s="241"/>
      <c r="AG12" s="240"/>
      <c r="AH12" s="240"/>
      <c r="AI12" s="241"/>
    </row>
    <row r="13" spans="1:36" x14ac:dyDescent="0.3">
      <c r="A13" s="242"/>
      <c r="C13" s="231">
        <v>666069</v>
      </c>
      <c r="D13" s="218" t="s">
        <v>397</v>
      </c>
      <c r="E13" s="239"/>
      <c r="F13" s="240"/>
      <c r="G13" s="240"/>
      <c r="H13" s="240"/>
      <c r="I13" s="240">
        <v>1400</v>
      </c>
      <c r="J13" s="240">
        <v>1875</v>
      </c>
      <c r="K13" s="240">
        <v>2065</v>
      </c>
      <c r="L13" s="240">
        <v>1800</v>
      </c>
      <c r="M13" s="240">
        <v>1825</v>
      </c>
      <c r="N13" s="240">
        <v>1875</v>
      </c>
      <c r="O13" s="240">
        <v>1800</v>
      </c>
      <c r="P13" s="471">
        <v>1980</v>
      </c>
      <c r="Q13" s="471"/>
      <c r="S13" s="241"/>
      <c r="T13" s="241"/>
      <c r="U13" s="240"/>
      <c r="W13" s="241"/>
      <c r="X13" s="241"/>
      <c r="Y13" s="240"/>
      <c r="AA13" s="241"/>
      <c r="AB13" s="241"/>
      <c r="AC13" s="240"/>
      <c r="AE13" s="241"/>
      <c r="AG13" s="240"/>
      <c r="AH13" s="240"/>
      <c r="AI13" s="241"/>
    </row>
    <row r="14" spans="1:36" x14ac:dyDescent="0.3">
      <c r="A14" s="242"/>
      <c r="C14" s="231">
        <v>666082</v>
      </c>
      <c r="D14" t="s">
        <v>318</v>
      </c>
      <c r="E14" s="239"/>
      <c r="F14" s="240"/>
      <c r="G14" s="240"/>
      <c r="H14" s="240"/>
      <c r="I14" s="240">
        <v>16</v>
      </c>
      <c r="J14" s="240"/>
      <c r="K14" s="240"/>
      <c r="L14" s="240">
        <v>30</v>
      </c>
      <c r="M14" s="240">
        <v>35</v>
      </c>
      <c r="N14" s="240">
        <v>30</v>
      </c>
      <c r="O14" s="240">
        <v>12</v>
      </c>
      <c r="P14" s="471">
        <v>13</v>
      </c>
      <c r="Q14" s="471"/>
      <c r="S14" s="241"/>
      <c r="T14" s="241"/>
      <c r="U14" s="240"/>
      <c r="W14" s="241"/>
      <c r="X14" s="241"/>
      <c r="Y14" s="240"/>
      <c r="AA14" s="241"/>
      <c r="AB14" s="241"/>
      <c r="AC14" s="240"/>
      <c r="AE14" s="241"/>
      <c r="AG14" s="240"/>
      <c r="AH14" s="240"/>
      <c r="AI14" s="241"/>
    </row>
    <row r="15" spans="1:36" x14ac:dyDescent="0.3">
      <c r="A15" s="242">
        <v>666044</v>
      </c>
      <c r="B15" s="218" t="s">
        <v>396</v>
      </c>
      <c r="C15" s="231">
        <v>666044</v>
      </c>
      <c r="D15" s="218" t="s">
        <v>369</v>
      </c>
      <c r="E15" s="239"/>
      <c r="F15" s="240">
        <v>52</v>
      </c>
      <c r="G15" s="240">
        <v>40</v>
      </c>
      <c r="H15" s="240">
        <v>50</v>
      </c>
      <c r="I15" s="240">
        <v>30</v>
      </c>
      <c r="J15" s="240">
        <v>16</v>
      </c>
      <c r="K15" s="240">
        <v>20</v>
      </c>
      <c r="L15" s="240">
        <v>22</v>
      </c>
      <c r="M15" s="240">
        <v>30</v>
      </c>
      <c r="N15" s="240">
        <v>28</v>
      </c>
      <c r="O15" s="240">
        <v>32</v>
      </c>
      <c r="P15" s="471">
        <v>35</v>
      </c>
      <c r="Q15" s="471"/>
      <c r="S15" s="241"/>
      <c r="T15" s="241"/>
      <c r="U15" s="240"/>
      <c r="W15" s="241"/>
      <c r="X15" s="241"/>
      <c r="Y15" s="240"/>
      <c r="AA15" s="241"/>
      <c r="AB15" s="241"/>
      <c r="AC15" s="240"/>
      <c r="AE15" s="241"/>
      <c r="AG15" s="240"/>
      <c r="AH15" s="240"/>
      <c r="AI15" s="241"/>
    </row>
    <row r="16" spans="1:36" x14ac:dyDescent="0.3">
      <c r="A16" s="242">
        <v>666054</v>
      </c>
      <c r="B16" s="218" t="s">
        <v>396</v>
      </c>
      <c r="C16" s="231">
        <v>666054</v>
      </c>
      <c r="D16" s="218" t="s">
        <v>371</v>
      </c>
      <c r="E16" s="239"/>
      <c r="F16" s="240">
        <v>0</v>
      </c>
      <c r="G16" s="240">
        <v>0</v>
      </c>
      <c r="H16" s="240">
        <v>15</v>
      </c>
      <c r="I16" s="240">
        <v>7</v>
      </c>
      <c r="J16" s="240">
        <v>10</v>
      </c>
      <c r="K16" s="240">
        <v>6</v>
      </c>
      <c r="L16" s="240">
        <v>5</v>
      </c>
      <c r="M16" s="240">
        <v>7</v>
      </c>
      <c r="N16" s="240">
        <v>8</v>
      </c>
      <c r="O16" s="240">
        <v>9</v>
      </c>
      <c r="P16" s="471">
        <v>10</v>
      </c>
      <c r="Q16" s="471"/>
      <c r="S16" s="241"/>
      <c r="T16" s="241"/>
      <c r="U16" s="240"/>
      <c r="W16" s="241"/>
      <c r="X16" s="241"/>
      <c r="Y16" s="240"/>
      <c r="AA16" s="241"/>
      <c r="AB16" s="241"/>
      <c r="AC16" s="240"/>
      <c r="AE16" s="241"/>
      <c r="AG16" s="240"/>
      <c r="AH16" s="240"/>
      <c r="AI16" s="241"/>
    </row>
    <row r="17" spans="1:35" x14ac:dyDescent="0.3">
      <c r="A17" s="242" t="s">
        <v>398</v>
      </c>
      <c r="B17" s="218" t="s">
        <v>396</v>
      </c>
      <c r="C17" s="231">
        <v>666081</v>
      </c>
      <c r="D17" s="461" t="s">
        <v>638</v>
      </c>
      <c r="E17" s="239"/>
      <c r="F17" s="240">
        <v>1300</v>
      </c>
      <c r="G17" s="240">
        <v>1515</v>
      </c>
      <c r="H17" s="240">
        <v>1675</v>
      </c>
      <c r="I17" s="240">
        <v>500</v>
      </c>
      <c r="J17" s="240"/>
      <c r="K17" s="240"/>
      <c r="L17" s="240"/>
      <c r="M17" s="240"/>
      <c r="N17" s="240"/>
      <c r="O17" s="240">
        <v>16</v>
      </c>
      <c r="P17" s="471">
        <v>18</v>
      </c>
      <c r="Q17" s="471"/>
      <c r="S17" s="241"/>
      <c r="T17" s="241"/>
      <c r="U17" s="240"/>
      <c r="W17" s="241"/>
      <c r="X17" s="241"/>
      <c r="Y17" s="240"/>
      <c r="AA17" s="241"/>
      <c r="AB17" s="241"/>
      <c r="AC17" s="240"/>
      <c r="AE17" s="241"/>
      <c r="AG17" s="240"/>
      <c r="AH17" s="240"/>
      <c r="AI17" s="241"/>
    </row>
    <row r="18" spans="1:35" x14ac:dyDescent="0.3">
      <c r="A18" s="242">
        <v>666053</v>
      </c>
      <c r="B18" s="218" t="s">
        <v>396</v>
      </c>
      <c r="C18" s="231">
        <v>666053</v>
      </c>
      <c r="D18" s="218" t="s">
        <v>375</v>
      </c>
      <c r="E18" s="239"/>
      <c r="F18" s="240">
        <v>40</v>
      </c>
      <c r="G18" s="240">
        <v>30</v>
      </c>
      <c r="H18" s="240">
        <v>38</v>
      </c>
      <c r="I18" s="240">
        <v>36</v>
      </c>
      <c r="J18" s="240">
        <v>30</v>
      </c>
      <c r="K18" s="240">
        <v>32</v>
      </c>
      <c r="L18" s="240">
        <v>34</v>
      </c>
      <c r="M18" s="240">
        <v>34</v>
      </c>
      <c r="N18" s="240">
        <v>40</v>
      </c>
      <c r="O18" s="240">
        <v>38</v>
      </c>
      <c r="P18" s="471">
        <v>42</v>
      </c>
      <c r="Q18" s="471"/>
      <c r="S18" s="241"/>
      <c r="T18" s="241"/>
      <c r="U18" s="240"/>
      <c r="W18" s="241"/>
      <c r="X18" s="241"/>
      <c r="Y18" s="240"/>
      <c r="AA18" s="241"/>
      <c r="AB18" s="241"/>
      <c r="AC18" s="240"/>
      <c r="AE18" s="241"/>
      <c r="AG18" s="240"/>
      <c r="AH18" s="240"/>
      <c r="AI18" s="241"/>
    </row>
    <row r="19" spans="1:35" x14ac:dyDescent="0.3">
      <c r="A19" s="242">
        <v>666049</v>
      </c>
      <c r="B19" s="218" t="s">
        <v>396</v>
      </c>
      <c r="C19" s="231">
        <v>666049</v>
      </c>
      <c r="D19" s="218" t="s">
        <v>377</v>
      </c>
      <c r="E19" s="239"/>
      <c r="F19" s="240">
        <v>25</v>
      </c>
      <c r="G19" s="240">
        <v>38</v>
      </c>
      <c r="H19" s="240">
        <v>39</v>
      </c>
      <c r="I19" s="240">
        <v>55</v>
      </c>
      <c r="J19" s="240">
        <v>140</v>
      </c>
      <c r="K19" s="240">
        <v>75</v>
      </c>
      <c r="L19" s="240">
        <v>105</v>
      </c>
      <c r="M19" s="240">
        <v>92</v>
      </c>
      <c r="N19" s="240">
        <v>80</v>
      </c>
      <c r="O19" s="240">
        <v>80</v>
      </c>
      <c r="P19" s="471">
        <v>88</v>
      </c>
      <c r="Q19" s="471"/>
      <c r="S19" s="241"/>
      <c r="T19" s="241"/>
      <c r="U19" s="240"/>
      <c r="W19" s="241"/>
      <c r="X19" s="241"/>
      <c r="Y19" s="240"/>
      <c r="AA19" s="241"/>
      <c r="AB19" s="241"/>
      <c r="AC19" s="240"/>
      <c r="AE19" s="241"/>
      <c r="AG19" s="240"/>
      <c r="AH19" s="240"/>
      <c r="AI19" s="241"/>
    </row>
    <row r="20" spans="1:35" x14ac:dyDescent="0.3">
      <c r="A20" s="242">
        <v>666050</v>
      </c>
      <c r="B20" s="218" t="s">
        <v>396</v>
      </c>
      <c r="C20" s="231">
        <v>666050</v>
      </c>
      <c r="D20" s="218" t="s">
        <v>379</v>
      </c>
      <c r="E20" s="239"/>
      <c r="F20" s="240">
        <v>70</v>
      </c>
      <c r="G20" s="240">
        <v>65</v>
      </c>
      <c r="H20" s="240">
        <v>70</v>
      </c>
      <c r="I20" s="240">
        <v>125</v>
      </c>
      <c r="J20" s="240">
        <v>105</v>
      </c>
      <c r="K20" s="240">
        <v>115</v>
      </c>
      <c r="L20" s="240">
        <v>115</v>
      </c>
      <c r="M20" s="240">
        <v>150</v>
      </c>
      <c r="N20" s="240">
        <v>150</v>
      </c>
      <c r="O20" s="240">
        <v>160</v>
      </c>
      <c r="P20" s="471">
        <v>176</v>
      </c>
      <c r="Q20" s="471"/>
      <c r="S20" s="241"/>
      <c r="T20" s="241"/>
      <c r="U20" s="240"/>
      <c r="W20" s="241"/>
      <c r="X20" s="241"/>
      <c r="Y20" s="240"/>
      <c r="AA20" s="241"/>
      <c r="AB20" s="241"/>
      <c r="AC20" s="240"/>
      <c r="AE20" s="241"/>
      <c r="AG20" s="240"/>
      <c r="AH20" s="240"/>
      <c r="AI20" s="241"/>
    </row>
    <row r="21" spans="1:35" x14ac:dyDescent="0.3">
      <c r="A21" s="242">
        <v>666051</v>
      </c>
      <c r="B21" s="218" t="s">
        <v>396</v>
      </c>
      <c r="C21" s="231">
        <v>666051</v>
      </c>
      <c r="D21" s="218" t="s">
        <v>381</v>
      </c>
      <c r="E21" s="239"/>
      <c r="F21" s="240">
        <v>65</v>
      </c>
      <c r="G21" s="240">
        <v>65</v>
      </c>
      <c r="H21" s="240">
        <v>70</v>
      </c>
      <c r="I21" s="240">
        <v>75</v>
      </c>
      <c r="J21" s="240">
        <v>60</v>
      </c>
      <c r="K21" s="240">
        <v>75</v>
      </c>
      <c r="L21" s="240">
        <v>72</v>
      </c>
      <c r="M21" s="240">
        <v>72</v>
      </c>
      <c r="N21" s="240">
        <v>90</v>
      </c>
      <c r="O21" s="240">
        <v>83</v>
      </c>
      <c r="P21" s="471">
        <v>91</v>
      </c>
      <c r="Q21" s="471"/>
      <c r="S21" s="241"/>
      <c r="T21" s="241"/>
      <c r="U21" s="240"/>
      <c r="W21" s="241"/>
      <c r="X21" s="241"/>
      <c r="Y21" s="240"/>
      <c r="AA21" s="241"/>
      <c r="AB21" s="241"/>
      <c r="AC21" s="240"/>
      <c r="AE21" s="241"/>
      <c r="AG21" s="240"/>
      <c r="AH21" s="240"/>
      <c r="AI21" s="241"/>
    </row>
    <row r="22" spans="1:35" x14ac:dyDescent="0.3">
      <c r="A22" s="242">
        <v>666043</v>
      </c>
      <c r="B22" s="218" t="s">
        <v>396</v>
      </c>
      <c r="C22" s="231" t="s">
        <v>637</v>
      </c>
      <c r="D22" s="218" t="s">
        <v>383</v>
      </c>
      <c r="E22" s="239"/>
      <c r="F22" s="240">
        <v>26</v>
      </c>
      <c r="G22" s="240">
        <v>30</v>
      </c>
      <c r="H22" s="240">
        <v>42</v>
      </c>
      <c r="I22" s="240">
        <v>35</v>
      </c>
      <c r="J22" s="240">
        <v>26</v>
      </c>
      <c r="K22" s="240">
        <v>32</v>
      </c>
      <c r="L22" s="240">
        <v>68</v>
      </c>
      <c r="M22" s="240">
        <v>70</v>
      </c>
      <c r="N22" s="240">
        <v>70</v>
      </c>
      <c r="O22" s="240">
        <v>68</v>
      </c>
      <c r="P22" s="471">
        <v>75</v>
      </c>
      <c r="Q22" s="471"/>
      <c r="S22" s="241"/>
      <c r="T22" s="241"/>
      <c r="U22" s="240"/>
      <c r="W22" s="241"/>
      <c r="X22" s="241"/>
      <c r="Y22" s="240"/>
      <c r="AA22" s="241"/>
      <c r="AB22" s="241"/>
      <c r="AC22" s="240"/>
      <c r="AE22" s="241"/>
      <c r="AG22" s="240"/>
      <c r="AH22" s="240"/>
      <c r="AI22" s="241"/>
    </row>
    <row r="23" spans="1:35" x14ac:dyDescent="0.3">
      <c r="A23" s="242"/>
      <c r="C23" s="231">
        <v>666068</v>
      </c>
      <c r="D23" s="218" t="s">
        <v>316</v>
      </c>
      <c r="E23" s="239"/>
      <c r="F23" s="240"/>
      <c r="G23" s="240"/>
      <c r="H23" s="240"/>
      <c r="I23" s="240"/>
      <c r="J23" s="240">
        <v>8</v>
      </c>
      <c r="K23" s="240">
        <v>8</v>
      </c>
      <c r="L23" s="240">
        <v>50</v>
      </c>
      <c r="M23" s="240">
        <v>30</v>
      </c>
      <c r="N23" s="240">
        <v>45</v>
      </c>
      <c r="O23" s="240">
        <v>25</v>
      </c>
      <c r="P23" s="471">
        <v>28</v>
      </c>
      <c r="Q23" s="471"/>
      <c r="S23" s="241"/>
      <c r="T23" s="241"/>
      <c r="U23" s="240"/>
      <c r="W23" s="241"/>
      <c r="X23" s="241"/>
      <c r="Y23" s="240"/>
      <c r="AA23" s="241"/>
      <c r="AB23" s="241"/>
      <c r="AC23" s="240"/>
      <c r="AE23" s="241"/>
      <c r="AG23" s="240"/>
      <c r="AH23" s="240"/>
      <c r="AI23" s="241"/>
    </row>
    <row r="24" spans="1:35" ht="15" thickBot="1" x14ac:dyDescent="0.35">
      <c r="A24" s="243">
        <v>666042</v>
      </c>
      <c r="B24" s="229" t="s">
        <v>396</v>
      </c>
      <c r="C24" s="231">
        <v>666042</v>
      </c>
      <c r="D24" s="229" t="s">
        <v>385</v>
      </c>
      <c r="E24" s="244"/>
      <c r="F24" s="245">
        <v>320</v>
      </c>
      <c r="G24" s="245">
        <v>435</v>
      </c>
      <c r="H24" s="245">
        <v>345</v>
      </c>
      <c r="I24" s="245">
        <v>365</v>
      </c>
      <c r="J24" s="245">
        <v>160</v>
      </c>
      <c r="K24" s="245">
        <v>200</v>
      </c>
      <c r="L24" s="245">
        <v>100</v>
      </c>
      <c r="M24" s="245">
        <v>220</v>
      </c>
      <c r="N24" s="245">
        <v>250</v>
      </c>
      <c r="O24" s="245">
        <v>230</v>
      </c>
      <c r="P24" s="472">
        <v>253</v>
      </c>
      <c r="Q24" s="472"/>
      <c r="S24" s="241"/>
      <c r="T24" s="241"/>
      <c r="U24" s="240"/>
      <c r="W24" s="241"/>
      <c r="X24" s="241"/>
      <c r="Y24" s="240"/>
      <c r="AA24" s="241"/>
      <c r="AB24" s="241"/>
      <c r="AC24" s="240"/>
      <c r="AE24" s="241"/>
      <c r="AG24" s="240"/>
      <c r="AH24" s="240"/>
      <c r="AI24" s="241"/>
    </row>
    <row r="25" spans="1:35" x14ac:dyDescent="0.3">
      <c r="E25" s="240"/>
      <c r="F25" s="240"/>
      <c r="G25" s="241"/>
      <c r="H25" s="241"/>
      <c r="I25" s="240"/>
      <c r="J25" s="240"/>
      <c r="K25" s="241"/>
      <c r="L25" s="241"/>
      <c r="M25" s="240"/>
      <c r="N25" s="240"/>
      <c r="O25" s="241"/>
      <c r="P25" s="241"/>
      <c r="Q25" s="240"/>
      <c r="R25" s="240"/>
      <c r="S25" s="241"/>
      <c r="T25" s="241"/>
      <c r="U25" s="240"/>
      <c r="V25" s="240"/>
      <c r="W25" s="241"/>
      <c r="X25" s="241"/>
      <c r="Y25" s="240"/>
      <c r="Z25" s="240"/>
      <c r="AA25" s="241"/>
      <c r="AB25" s="241"/>
      <c r="AC25" s="240"/>
      <c r="AD25" s="240"/>
      <c r="AE25" s="241"/>
      <c r="AF25" s="241"/>
    </row>
    <row r="26" spans="1:35" x14ac:dyDescent="0.3">
      <c r="D26" s="246" t="s">
        <v>399</v>
      </c>
      <c r="E26" s="247"/>
      <c r="F26" s="247"/>
      <c r="G26" s="247"/>
      <c r="H26" s="247"/>
      <c r="I26" s="247"/>
      <c r="J26" s="247"/>
      <c r="K26" s="247"/>
      <c r="L26" s="247"/>
      <c r="M26" s="247"/>
      <c r="N26" s="247"/>
      <c r="O26" s="247"/>
      <c r="P26" s="247"/>
      <c r="Q26" s="247"/>
      <c r="R26" s="247"/>
      <c r="S26" s="247"/>
      <c r="T26" s="247"/>
      <c r="U26" s="247"/>
      <c r="V26" s="247"/>
      <c r="W26" s="247"/>
      <c r="X26" s="247"/>
      <c r="Y26" s="247"/>
      <c r="Z26" s="247"/>
      <c r="AA26" s="247"/>
      <c r="AB26" s="247"/>
      <c r="AC26" s="247"/>
      <c r="AD26" s="247"/>
      <c r="AF26" s="248"/>
    </row>
    <row r="27" spans="1:35" x14ac:dyDescent="0.3">
      <c r="D27" s="63" t="s">
        <v>176</v>
      </c>
    </row>
    <row r="28" spans="1:35" x14ac:dyDescent="0.3">
      <c r="D28" s="63" t="s">
        <v>179</v>
      </c>
    </row>
    <row r="29" spans="1:35" x14ac:dyDescent="0.3">
      <c r="D29" s="63" t="s">
        <v>181</v>
      </c>
    </row>
    <row r="30" spans="1:35" x14ac:dyDescent="0.3">
      <c r="D30" s="63" t="s">
        <v>640</v>
      </c>
    </row>
    <row r="31" spans="1:35" x14ac:dyDescent="0.3">
      <c r="D31" s="63" t="s">
        <v>641</v>
      </c>
      <c r="J31" s="249"/>
    </row>
    <row r="32" spans="1:35" x14ac:dyDescent="0.3">
      <c r="D32" s="63" t="s">
        <v>642</v>
      </c>
    </row>
    <row r="33" spans="4:33" x14ac:dyDescent="0.3">
      <c r="D33" s="63" t="s">
        <v>645</v>
      </c>
    </row>
    <row r="34" spans="4:33" x14ac:dyDescent="0.3">
      <c r="D34" s="250" t="s">
        <v>400</v>
      </c>
    </row>
    <row r="35" spans="4:33" x14ac:dyDescent="0.3">
      <c r="D35"/>
      <c r="M35" s="251"/>
    </row>
    <row r="36" spans="4:33" x14ac:dyDescent="0.3">
      <c r="H36" s="218">
        <f>SUM(H42:H63)</f>
        <v>17530</v>
      </c>
    </row>
    <row r="37" spans="4:33" x14ac:dyDescent="0.3">
      <c r="K37" s="218" t="s">
        <v>401</v>
      </c>
      <c r="L37" s="252" t="s">
        <v>645</v>
      </c>
    </row>
    <row r="39" spans="4:33" x14ac:dyDescent="0.3">
      <c r="K39" s="231">
        <v>666035</v>
      </c>
      <c r="M39" s="231">
        <v>666081</v>
      </c>
      <c r="N39" s="460" t="s">
        <v>636</v>
      </c>
      <c r="O39" s="231">
        <v>666038</v>
      </c>
      <c r="P39" s="231">
        <v>666045</v>
      </c>
      <c r="Q39" s="231">
        <v>666052</v>
      </c>
      <c r="R39" s="231">
        <v>666041</v>
      </c>
      <c r="S39" s="231">
        <v>666040</v>
      </c>
      <c r="T39" s="231">
        <v>666044</v>
      </c>
      <c r="U39" s="231">
        <v>666054</v>
      </c>
      <c r="W39" s="231">
        <v>666053</v>
      </c>
      <c r="Y39" s="231">
        <v>666049</v>
      </c>
      <c r="Z39" s="231">
        <v>666050</v>
      </c>
      <c r="AA39" s="231">
        <v>666051</v>
      </c>
      <c r="AB39" s="231" t="s">
        <v>637</v>
      </c>
      <c r="AC39" s="231">
        <v>666042</v>
      </c>
      <c r="AD39" s="231">
        <v>666069</v>
      </c>
      <c r="AE39" s="463">
        <v>666068</v>
      </c>
      <c r="AF39" s="463">
        <v>666079</v>
      </c>
      <c r="AG39" s="463">
        <v>666082</v>
      </c>
    </row>
    <row r="40" spans="4:33" x14ac:dyDescent="0.3">
      <c r="H40" s="253" t="s">
        <v>402</v>
      </c>
      <c r="K40" t="s">
        <v>355</v>
      </c>
      <c r="L40" t="s">
        <v>388</v>
      </c>
      <c r="M40" s="231" t="s">
        <v>638</v>
      </c>
      <c r="N40" t="s">
        <v>357</v>
      </c>
      <c r="O40" t="s">
        <v>359</v>
      </c>
      <c r="P40" t="s">
        <v>361</v>
      </c>
      <c r="Q40" t="s">
        <v>363</v>
      </c>
      <c r="R40" t="s">
        <v>365</v>
      </c>
      <c r="S40" t="s">
        <v>367</v>
      </c>
      <c r="T40" t="s">
        <v>369</v>
      </c>
      <c r="U40" t="s">
        <v>371</v>
      </c>
      <c r="V40" t="s">
        <v>373</v>
      </c>
      <c r="W40" t="s">
        <v>375</v>
      </c>
      <c r="X40" t="s">
        <v>403</v>
      </c>
      <c r="Y40" t="s">
        <v>377</v>
      </c>
      <c r="Z40" t="s">
        <v>379</v>
      </c>
      <c r="AA40" t="s">
        <v>381</v>
      </c>
      <c r="AB40" t="s">
        <v>383</v>
      </c>
      <c r="AC40" t="s">
        <v>385</v>
      </c>
      <c r="AD40" s="218" t="s">
        <v>397</v>
      </c>
      <c r="AE40" t="s">
        <v>316</v>
      </c>
      <c r="AF40" t="s">
        <v>317</v>
      </c>
      <c r="AG40" t="s">
        <v>318</v>
      </c>
    </row>
    <row r="41" spans="4:33" x14ac:dyDescent="0.3">
      <c r="H41" s="254"/>
      <c r="K41" s="223" t="s">
        <v>319</v>
      </c>
      <c r="L41" s="223" t="s">
        <v>320</v>
      </c>
      <c r="M41" s="223" t="s">
        <v>321</v>
      </c>
      <c r="N41" s="223" t="s">
        <v>322</v>
      </c>
      <c r="O41" s="223" t="s">
        <v>323</v>
      </c>
      <c r="P41" s="223" t="s">
        <v>324</v>
      </c>
      <c r="Q41" s="223" t="s">
        <v>325</v>
      </c>
      <c r="R41" s="223" t="s">
        <v>326</v>
      </c>
      <c r="S41" s="223" t="s">
        <v>327</v>
      </c>
      <c r="T41" s="223" t="s">
        <v>328</v>
      </c>
      <c r="U41" s="224" t="s">
        <v>329</v>
      </c>
      <c r="V41" s="223" t="s">
        <v>330</v>
      </c>
      <c r="W41" s="223" t="s">
        <v>331</v>
      </c>
      <c r="X41" s="223" t="s">
        <v>332</v>
      </c>
      <c r="Y41" s="223" t="s">
        <v>333</v>
      </c>
      <c r="Z41" s="223" t="s">
        <v>334</v>
      </c>
      <c r="AA41" s="223" t="s">
        <v>335</v>
      </c>
      <c r="AB41" s="223" t="s">
        <v>336</v>
      </c>
      <c r="AC41" s="223" t="s">
        <v>337</v>
      </c>
      <c r="AD41" s="223" t="s">
        <v>639</v>
      </c>
      <c r="AE41" s="225" t="s">
        <v>338</v>
      </c>
      <c r="AF41" s="225" t="s">
        <v>339</v>
      </c>
      <c r="AG41" s="225" t="s">
        <v>340</v>
      </c>
    </row>
    <row r="42" spans="4:33" x14ac:dyDescent="0.3">
      <c r="D42" s="218">
        <v>666501</v>
      </c>
      <c r="E42" s="218" t="s">
        <v>69</v>
      </c>
      <c r="H42" s="254">
        <f>SUM(K42:AE42)</f>
        <v>3131</v>
      </c>
      <c r="K42" s="462">
        <f>IFERROR(INDEX($C$3:$AJ$24,MATCH(K$39,$C$3:$C$24,0),MATCH($L$37,$C$3:$AJ$3,0))*INDEX(Rule!$C$7:$AA$46,MATCH($D42,Rule!$C$7:$C$46,0),MATCH(K$39,Rule!$C$7:$AA$7,0)),"")</f>
        <v>0</v>
      </c>
      <c r="L42" s="462" t="str">
        <f>IFERROR(INDEX($C$3:$AJ$24,MATCH(L$39,$C$3:$C$24,0),MATCH($L$37,$C$3:$AJ$3,0))*INDEX(Rule!$C$7:$AA$46,MATCH($D42,Rule!$C$7:$C$46,0),MATCH(L$39,Rule!$C$7:$AA$7,0)),"")</f>
        <v/>
      </c>
      <c r="M42" s="462" t="str">
        <f>IFERROR(INDEX($C$3:$AJ$24,MATCH(M$39,$C$3:$C$24,0),MATCH($L$37,$C$3:$AJ$3,0))*INDEX(Rule!$C$7:$AA$46,MATCH($D42,Rule!$C$7:$C$46,0),MATCH(M$39,Rule!$C$7:$AA$7,0)),"")</f>
        <v/>
      </c>
      <c r="N42" s="462">
        <f>IFERROR(INDEX($C$3:$AJ$24,MATCH(N$39,$C$3:$C$24,0),MATCH($L$37,$C$3:$AJ$3,0))*INDEX(Rule!$C$7:$AA$46,MATCH($D42,Rule!$C$7:$C$46,0),MATCH(N$39,Rule!$C$7:$AA$7,0)),"")</f>
        <v>909</v>
      </c>
      <c r="O42" s="462" t="str">
        <f>IFERROR(INDEX($C$3:$AJ$24,MATCH(O$39,$C$3:$C$24,0),MATCH($L$37,$C$3:$AJ$3,0))*INDEX(Rule!$C$7:$AA$46,MATCH($D42,Rule!$C$7:$C$46,0),MATCH(O$39,Rule!$C$7:$AA$7,0)),"")</f>
        <v/>
      </c>
      <c r="P42" s="462" t="str">
        <f>IFERROR(INDEX($C$3:$AJ$24,MATCH(P$39,$C$3:$C$24,0),MATCH($L$37,$C$3:$AJ$3,0))*INDEX(Rule!$C$7:$AA$46,MATCH($D42,Rule!$C$7:$C$46,0),MATCH(P$39,Rule!$C$7:$AA$7,0)),"")</f>
        <v/>
      </c>
      <c r="Q42" s="462">
        <f>IFERROR(INDEX($C$3:$AJ$24,MATCH(Q$39,$C$3:$C$24,0),MATCH($L$37,$C$3:$AJ$3,0))*INDEX(Rule!$C$7:$AA$46,MATCH($D42,Rule!$C$7:$C$46,0),MATCH(Q$39,Rule!$C$7:$AA$7,0)),"")</f>
        <v>242</v>
      </c>
      <c r="R42" s="462" t="str">
        <f>IFERROR(INDEX($C$3:$AJ$24,MATCH(R$39,$C$3:$C$24,0),MATCH($L$37,$C$3:$AJ$3,0))*INDEX(Rule!$C$7:$AA$46,MATCH($D42,Rule!$C$7:$C$46,0),MATCH(R$39,Rule!$C$7:$AA$7,0)),"")</f>
        <v/>
      </c>
      <c r="S42" s="462" t="str">
        <f>IFERROR(INDEX($C$3:$AJ$24,MATCH(S$39,$C$3:$C$24,0),MATCH($L$37,$C$3:$AJ$3,0))*INDEX(Rule!$C$7:$AA$46,MATCH($D42,Rule!$C$7:$C$46,0),MATCH(S$39,Rule!$C$7:$AA$7,0)),"")</f>
        <v/>
      </c>
      <c r="T42" s="462" t="str">
        <f>IFERROR(INDEX($C$3:$AJ$24,MATCH(T$39,$C$3:$C$24,0),MATCH($L$37,$C$3:$AJ$3,0))*INDEX(Rule!$C$7:$AA$46,MATCH($D42,Rule!$C$7:$C$46,0),MATCH(T$39,Rule!$C$7:$AA$7,0)),"")</f>
        <v/>
      </c>
      <c r="U42" s="462" t="str">
        <f>IFERROR(INDEX($C$3:$AJ$24,MATCH(U$39,$C$3:$C$24,0),MATCH($L$37,$C$3:$AJ$3,0))*INDEX(Rule!$C$7:$AA$46,MATCH($D42,Rule!$C$7:$C$46,0),MATCH(U$39,Rule!$C$7:$AA$7,0)),"")</f>
        <v/>
      </c>
      <c r="V42" s="462" t="str">
        <f>IFERROR(INDEX($C$3:$AJ$24,MATCH(V$39,$C$3:$C$24,0),MATCH($L$37,$C$3:$AJ$3,0))*INDEX(Rule!$C$7:$AA$46,MATCH($D42,Rule!$C$7:$C$46,0),MATCH(V$39,Rule!$C$7:$AA$7,0)),"")</f>
        <v/>
      </c>
      <c r="W42" s="462" t="str">
        <f>IFERROR(INDEX($C$3:$AJ$24,MATCH(W$39,$C$3:$C$24,0),MATCH($L$37,$C$3:$AJ$3,0))*INDEX(Rule!$C$7:$AA$46,MATCH($D42,Rule!$C$7:$C$46,0),MATCH(W$39,Rule!$C$7:$AA$7,0)),"")</f>
        <v/>
      </c>
      <c r="X42" s="462" t="str">
        <f>IFERROR(INDEX($C$3:$AJ$24,MATCH(X$39,$C$3:$C$24,0),MATCH($L$37,$C$3:$AJ$3,0))*INDEX(Rule!$C$7:$AA$46,MATCH($D42,Rule!$C$7:$C$46,0),MATCH(X$39,Rule!$C$7:$AA$7,0)),"")</f>
        <v/>
      </c>
      <c r="Y42" s="462" t="str">
        <f>IFERROR(INDEX($C$3:$AJ$24,MATCH(Y$39,$C$3:$C$24,0),MATCH($L$37,$C$3:$AJ$3,0))*INDEX(Rule!$C$7:$AA$46,MATCH($D42,Rule!$C$7:$C$46,0),MATCH(Y$39,Rule!$C$7:$AA$7,0)),"")</f>
        <v/>
      </c>
      <c r="Z42" s="462" t="str">
        <f>IFERROR(INDEX($C$3:$AJ$24,MATCH(Z$39,$C$3:$C$24,0),MATCH($L$37,$C$3:$AJ$3,0))*INDEX(Rule!$C$7:$AA$46,MATCH($D42,Rule!$C$7:$C$46,0),MATCH(Z$39,Rule!$C$7:$AA$7,0)),"")</f>
        <v/>
      </c>
      <c r="AA42" s="462" t="str">
        <f>IFERROR(INDEX($C$3:$AJ$24,MATCH(AA$39,$C$3:$C$24,0),MATCH($L$37,$C$3:$AJ$3,0))*INDEX(Rule!$C$7:$AA$46,MATCH($D42,Rule!$C$7:$C$46,0),MATCH(AA$39,Rule!$C$7:$AA$7,0)),"")</f>
        <v/>
      </c>
      <c r="AB42" s="462" t="str">
        <f>IFERROR(INDEX($C$3:$AJ$24,MATCH(AB$39,$C$3:$C$24,0),MATCH($L$37,$C$3:$AJ$3,0))*INDEX(Rule!$C$7:$AA$46,MATCH($D42,Rule!$C$7:$C$46,0),MATCH(AB$39,Rule!$C$7:$AA$7,0)),"")</f>
        <v/>
      </c>
      <c r="AC42" s="462" t="str">
        <f>IFERROR(INDEX($C$3:$AJ$24,MATCH(AC$39,$C$3:$C$24,0),MATCH($L$37,$C$3:$AJ$3,0))*INDEX(Rule!$C$7:$AA$46,MATCH($D42,Rule!$C$7:$C$46,0),MATCH(AC$39,Rule!$C$7:$AA$7,0)),"")</f>
        <v/>
      </c>
      <c r="AD42" s="462">
        <f>IFERROR(INDEX($C$3:$AJ$24,MATCH(AD$39,$C$3:$C$24,0),MATCH($L$37,$C$3:$AJ$3,0))*INDEX(Rule!$C$7:$AA$46,MATCH($D42,Rule!$C$7:$C$46,0),MATCH(AD$39,Rule!$C$7:$AA$7,0)),"")</f>
        <v>1980</v>
      </c>
      <c r="AE42" s="462">
        <f>IFERROR(INDEX($C$3:$AJ$24,MATCH(AE$39,$C$3:$C$24,0),MATCH($L$37,$C$3:$AJ$3,0))*INDEX(Rule!$C$7:$AA$46,MATCH($D42,Rule!$C$7:$C$46,0),MATCH(AE$39,Rule!$C$7:$AA$7,0)),"")</f>
        <v>0</v>
      </c>
      <c r="AF42" s="462">
        <f>IFERROR(INDEX($C$3:$AJ$24,MATCH(AF$39,$C$3:$C$24,0),MATCH($L$37,$C$3:$AJ$3,0))*INDEX(Rule!$C$7:$AA$46,MATCH($D42,Rule!$C$7:$C$46,0),MATCH(AF$39,Rule!$C$7:$AA$7,0)),"")</f>
        <v>0</v>
      </c>
      <c r="AG42" s="462">
        <f>IFERROR(INDEX($C$3:$AJ$24,MATCH(AG$39,$C$3:$C$24,0),MATCH($L$37,$C$3:$AJ$3,0))*INDEX(Rule!$C$7:$AA$46,MATCH($D42,Rule!$C$7:$C$46,0),MATCH(AG$39,Rule!$C$7:$AA$7,0)),"")</f>
        <v>0</v>
      </c>
    </row>
    <row r="43" spans="4:33" x14ac:dyDescent="0.3">
      <c r="D43" s="218">
        <v>666502</v>
      </c>
      <c r="E43" s="218" t="s">
        <v>62</v>
      </c>
      <c r="H43" s="254">
        <f t="shared" ref="H43:H77" si="0">SUM(K43:AE43)</f>
        <v>1980</v>
      </c>
      <c r="K43" s="462">
        <f>IFERROR(INDEX($C$3:$AJ$24,MATCH(K$39,$C$3:$C$24,0),MATCH($L$37,$C$3:$AJ$3,0))*INDEX(Rule!$C$7:$AA$46,MATCH($D43,Rule!$C$7:$C$46,0),MATCH(K$39,Rule!$C$7:$AA$7,0)),"")</f>
        <v>0</v>
      </c>
      <c r="L43" s="462" t="str">
        <f>IFERROR(INDEX($C$3:$AJ$24,MATCH(L$39,$C$3:$C$24,0),MATCH($L$37,$C$3:$AJ$3,0))*INDEX(Rule!$C$7:$AA$46,MATCH($D43,Rule!$C$7:$C$46,0),MATCH(L$39,Rule!$C$7:$AA$7,0)),"")</f>
        <v/>
      </c>
      <c r="M43" s="462" t="str">
        <f>IFERROR(INDEX($C$3:$AJ$24,MATCH(M$39,$C$3:$C$24,0),MATCH($L$37,$C$3:$AJ$3,0))*INDEX(Rule!$C$7:$AA$46,MATCH($D43,Rule!$C$7:$C$46,0),MATCH(M$39,Rule!$C$7:$AA$7,0)),"")</f>
        <v/>
      </c>
      <c r="N43" s="462">
        <f>IFERROR(INDEX($C$3:$AJ$24,MATCH(N$39,$C$3:$C$24,0),MATCH($L$37,$C$3:$AJ$3,0))*INDEX(Rule!$C$7:$AA$46,MATCH($D43,Rule!$C$7:$C$46,0),MATCH(N$39,Rule!$C$7:$AA$7,0)),"")</f>
        <v>0</v>
      </c>
      <c r="O43" s="462" t="str">
        <f>IFERROR(INDEX($C$3:$AJ$24,MATCH(O$39,$C$3:$C$24,0),MATCH($L$37,$C$3:$AJ$3,0))*INDEX(Rule!$C$7:$AA$46,MATCH($D43,Rule!$C$7:$C$46,0),MATCH(O$39,Rule!$C$7:$AA$7,0)),"")</f>
        <v/>
      </c>
      <c r="P43" s="462" t="str">
        <f>IFERROR(INDEX($C$3:$AJ$24,MATCH(P$39,$C$3:$C$24,0),MATCH($L$37,$C$3:$AJ$3,0))*INDEX(Rule!$C$7:$AA$46,MATCH($D43,Rule!$C$7:$C$46,0),MATCH(P$39,Rule!$C$7:$AA$7,0)),"")</f>
        <v/>
      </c>
      <c r="Q43" s="462" t="str">
        <f>IFERROR(INDEX($C$3:$AJ$24,MATCH(Q$39,$C$3:$C$24,0),MATCH($L$37,$C$3:$AJ$3,0))*INDEX(Rule!$C$7:$AA$46,MATCH($D43,Rule!$C$7:$C$46,0),MATCH(Q$39,Rule!$C$7:$AA$7,0)),"")</f>
        <v/>
      </c>
      <c r="R43" s="462" t="str">
        <f>IFERROR(INDEX($C$3:$AJ$24,MATCH(R$39,$C$3:$C$24,0),MATCH($L$37,$C$3:$AJ$3,0))*INDEX(Rule!$C$7:$AA$46,MATCH($D43,Rule!$C$7:$C$46,0),MATCH(R$39,Rule!$C$7:$AA$7,0)),"")</f>
        <v/>
      </c>
      <c r="S43" s="462" t="str">
        <f>IFERROR(INDEX($C$3:$AJ$24,MATCH(S$39,$C$3:$C$24,0),MATCH($L$37,$C$3:$AJ$3,0))*INDEX(Rule!$C$7:$AA$46,MATCH($D43,Rule!$C$7:$C$46,0),MATCH(S$39,Rule!$C$7:$AA$7,0)),"")</f>
        <v/>
      </c>
      <c r="T43" s="462" t="str">
        <f>IFERROR(INDEX($C$3:$AJ$24,MATCH(T$39,$C$3:$C$24,0),MATCH($L$37,$C$3:$AJ$3,0))*INDEX(Rule!$C$7:$AA$46,MATCH($D43,Rule!$C$7:$C$46,0),MATCH(T$39,Rule!$C$7:$AA$7,0)),"")</f>
        <v/>
      </c>
      <c r="U43" s="462" t="str">
        <f>IFERROR(INDEX($C$3:$AJ$24,MATCH(U$39,$C$3:$C$24,0),MATCH($L$37,$C$3:$AJ$3,0))*INDEX(Rule!$C$7:$AA$46,MATCH($D43,Rule!$C$7:$C$46,0),MATCH(U$39,Rule!$C$7:$AA$7,0)),"")</f>
        <v/>
      </c>
      <c r="V43" s="462" t="str">
        <f>IFERROR(INDEX($C$3:$AJ$24,MATCH(V$39,$C$3:$C$24,0),MATCH($L$37,$C$3:$AJ$3,0))*INDEX(Rule!$C$7:$AA$46,MATCH($D43,Rule!$C$7:$C$46,0),MATCH(V$39,Rule!$C$7:$AA$7,0)),"")</f>
        <v/>
      </c>
      <c r="W43" s="462" t="str">
        <f>IFERROR(INDEX($C$3:$AJ$24,MATCH(W$39,$C$3:$C$24,0),MATCH($L$37,$C$3:$AJ$3,0))*INDEX(Rule!$C$7:$AA$46,MATCH($D43,Rule!$C$7:$C$46,0),MATCH(W$39,Rule!$C$7:$AA$7,0)),"")</f>
        <v/>
      </c>
      <c r="X43" s="462" t="str">
        <f>IFERROR(INDEX($C$3:$AJ$24,MATCH(X$39,$C$3:$C$24,0),MATCH($L$37,$C$3:$AJ$3,0))*INDEX(Rule!$C$7:$AA$46,MATCH($D43,Rule!$C$7:$C$46,0),MATCH(X$39,Rule!$C$7:$AA$7,0)),"")</f>
        <v/>
      </c>
      <c r="Y43" s="462" t="str">
        <f>IFERROR(INDEX($C$3:$AJ$24,MATCH(Y$39,$C$3:$C$24,0),MATCH($L$37,$C$3:$AJ$3,0))*INDEX(Rule!$C$7:$AA$46,MATCH($D43,Rule!$C$7:$C$46,0),MATCH(Y$39,Rule!$C$7:$AA$7,0)),"")</f>
        <v/>
      </c>
      <c r="Z43" s="462" t="str">
        <f>IFERROR(INDEX($C$3:$AJ$24,MATCH(Z$39,$C$3:$C$24,0),MATCH($L$37,$C$3:$AJ$3,0))*INDEX(Rule!$C$7:$AA$46,MATCH($D43,Rule!$C$7:$C$46,0),MATCH(Z$39,Rule!$C$7:$AA$7,0)),"")</f>
        <v/>
      </c>
      <c r="AA43" s="462" t="str">
        <f>IFERROR(INDEX($C$3:$AJ$24,MATCH(AA$39,$C$3:$C$24,0),MATCH($L$37,$C$3:$AJ$3,0))*INDEX(Rule!$C$7:$AA$46,MATCH($D43,Rule!$C$7:$C$46,0),MATCH(AA$39,Rule!$C$7:$AA$7,0)),"")</f>
        <v/>
      </c>
      <c r="AB43" s="462" t="str">
        <f>IFERROR(INDEX($C$3:$AJ$24,MATCH(AB$39,$C$3:$C$24,0),MATCH($L$37,$C$3:$AJ$3,0))*INDEX(Rule!$C$7:$AA$46,MATCH($D43,Rule!$C$7:$C$46,0),MATCH(AB$39,Rule!$C$7:$AA$7,0)),"")</f>
        <v/>
      </c>
      <c r="AC43" s="462" t="str">
        <f>IFERROR(INDEX($C$3:$AJ$24,MATCH(AC$39,$C$3:$C$24,0),MATCH($L$37,$C$3:$AJ$3,0))*INDEX(Rule!$C$7:$AA$46,MATCH($D43,Rule!$C$7:$C$46,0),MATCH(AC$39,Rule!$C$7:$AA$7,0)),"")</f>
        <v/>
      </c>
      <c r="AD43" s="462">
        <f>IFERROR(INDEX($C$3:$AJ$24,MATCH(AD$39,$C$3:$C$24,0),MATCH($L$37,$C$3:$AJ$3,0))*INDEX(Rule!$C$7:$AA$46,MATCH($D43,Rule!$C$7:$C$46,0),MATCH(AD$39,Rule!$C$7:$AA$7,0)),"")</f>
        <v>1980</v>
      </c>
      <c r="AE43" s="462">
        <f>IFERROR(INDEX($C$3:$AJ$24,MATCH(AE$39,$C$3:$C$24,0),MATCH($L$37,$C$3:$AJ$3,0))*INDEX(Rule!$C$7:$AA$46,MATCH($D43,Rule!$C$7:$C$46,0),MATCH(AE$39,Rule!$C$7:$AA$7,0)),"")</f>
        <v>0</v>
      </c>
      <c r="AF43" s="462">
        <f>IFERROR(INDEX($C$3:$AJ$24,MATCH(AF$39,$C$3:$C$24,0),MATCH($L$37,$C$3:$AJ$3,0))*INDEX(Rule!$C$7:$AA$46,MATCH($D43,Rule!$C$7:$C$46,0),MATCH(AF$39,Rule!$C$7:$AA$7,0)),"")</f>
        <v>0</v>
      </c>
      <c r="AG43" s="462">
        <f>IFERROR(INDEX($C$3:$AJ$24,MATCH(AG$39,$C$3:$C$24,0),MATCH($L$37,$C$3:$AJ$3,0))*INDEX(Rule!$C$7:$AA$46,MATCH($D43,Rule!$C$7:$C$46,0),MATCH(AG$39,Rule!$C$7:$AA$7,0)),"")</f>
        <v>0</v>
      </c>
    </row>
    <row r="44" spans="4:33" x14ac:dyDescent="0.3">
      <c r="D44" s="218">
        <v>666505</v>
      </c>
      <c r="E44" s="218" t="s">
        <v>70</v>
      </c>
      <c r="H44" s="254">
        <f t="shared" si="0"/>
        <v>303</v>
      </c>
      <c r="K44" s="462">
        <f>IFERROR(INDEX($C$3:$AJ$24,MATCH(K$39,$C$3:$C$24,0),MATCH($L$37,$C$3:$AJ$3,0))*INDEX(Rule!$C$7:$AA$46,MATCH($D44,Rule!$C$7:$C$46,0),MATCH(K$39,Rule!$C$7:$AA$7,0)),"")</f>
        <v>0</v>
      </c>
      <c r="L44" s="462" t="str">
        <f>IFERROR(INDEX($C$3:$AJ$24,MATCH(L$39,$C$3:$C$24,0),MATCH($L$37,$C$3:$AJ$3,0))*INDEX(Rule!$C$7:$AA$46,MATCH($D44,Rule!$C$7:$C$46,0),MATCH(L$39,Rule!$C$7:$AA$7,0)),"")</f>
        <v/>
      </c>
      <c r="M44" s="462" t="str">
        <f>IFERROR(INDEX($C$3:$AJ$24,MATCH(M$39,$C$3:$C$24,0),MATCH($L$37,$C$3:$AJ$3,0))*INDEX(Rule!$C$7:$AA$46,MATCH($D44,Rule!$C$7:$C$46,0),MATCH(M$39,Rule!$C$7:$AA$7,0)),"")</f>
        <v/>
      </c>
      <c r="N44" s="462">
        <f>IFERROR(INDEX($C$3:$AJ$24,MATCH(N$39,$C$3:$C$24,0),MATCH($L$37,$C$3:$AJ$3,0))*INDEX(Rule!$C$7:$AA$46,MATCH($D44,Rule!$C$7:$C$46,0),MATCH(N$39,Rule!$C$7:$AA$7,0)),"")</f>
        <v>303</v>
      </c>
      <c r="O44" s="462" t="str">
        <f>IFERROR(INDEX($C$3:$AJ$24,MATCH(O$39,$C$3:$C$24,0),MATCH($L$37,$C$3:$AJ$3,0))*INDEX(Rule!$C$7:$AA$46,MATCH($D44,Rule!$C$7:$C$46,0),MATCH(O$39,Rule!$C$7:$AA$7,0)),"")</f>
        <v/>
      </c>
      <c r="P44" s="462" t="str">
        <f>IFERROR(INDEX($C$3:$AJ$24,MATCH(P$39,$C$3:$C$24,0),MATCH($L$37,$C$3:$AJ$3,0))*INDEX(Rule!$C$7:$AA$46,MATCH($D44,Rule!$C$7:$C$46,0),MATCH(P$39,Rule!$C$7:$AA$7,0)),"")</f>
        <v/>
      </c>
      <c r="Q44" s="462" t="str">
        <f>IFERROR(INDEX($C$3:$AJ$24,MATCH(Q$39,$C$3:$C$24,0),MATCH($L$37,$C$3:$AJ$3,0))*INDEX(Rule!$C$7:$AA$46,MATCH($D44,Rule!$C$7:$C$46,0),MATCH(Q$39,Rule!$C$7:$AA$7,0)),"")</f>
        <v/>
      </c>
      <c r="R44" s="462" t="str">
        <f>IFERROR(INDEX($C$3:$AJ$24,MATCH(R$39,$C$3:$C$24,0),MATCH($L$37,$C$3:$AJ$3,0))*INDEX(Rule!$C$7:$AA$46,MATCH($D44,Rule!$C$7:$C$46,0),MATCH(R$39,Rule!$C$7:$AA$7,0)),"")</f>
        <v/>
      </c>
      <c r="S44" s="462" t="str">
        <f>IFERROR(INDEX($C$3:$AJ$24,MATCH(S$39,$C$3:$C$24,0),MATCH($L$37,$C$3:$AJ$3,0))*INDEX(Rule!$C$7:$AA$46,MATCH($D44,Rule!$C$7:$C$46,0),MATCH(S$39,Rule!$C$7:$AA$7,0)),"")</f>
        <v/>
      </c>
      <c r="T44" s="462" t="str">
        <f>IFERROR(INDEX($C$3:$AJ$24,MATCH(T$39,$C$3:$C$24,0),MATCH($L$37,$C$3:$AJ$3,0))*INDEX(Rule!$C$7:$AA$46,MATCH($D44,Rule!$C$7:$C$46,0),MATCH(T$39,Rule!$C$7:$AA$7,0)),"")</f>
        <v/>
      </c>
      <c r="U44" s="462" t="str">
        <f>IFERROR(INDEX($C$3:$AJ$24,MATCH(U$39,$C$3:$C$24,0),MATCH($L$37,$C$3:$AJ$3,0))*INDEX(Rule!$C$7:$AA$46,MATCH($D44,Rule!$C$7:$C$46,0),MATCH(U$39,Rule!$C$7:$AA$7,0)),"")</f>
        <v/>
      </c>
      <c r="V44" s="462" t="str">
        <f>IFERROR(INDEX($C$3:$AJ$24,MATCH(V$39,$C$3:$C$24,0),MATCH($L$37,$C$3:$AJ$3,0))*INDEX(Rule!$C$7:$AA$46,MATCH($D44,Rule!$C$7:$C$46,0),MATCH(V$39,Rule!$C$7:$AA$7,0)),"")</f>
        <v/>
      </c>
      <c r="W44" s="462" t="str">
        <f>IFERROR(INDEX($C$3:$AJ$24,MATCH(W$39,$C$3:$C$24,0),MATCH($L$37,$C$3:$AJ$3,0))*INDEX(Rule!$C$7:$AA$46,MATCH($D44,Rule!$C$7:$C$46,0),MATCH(W$39,Rule!$C$7:$AA$7,0)),"")</f>
        <v/>
      </c>
      <c r="X44" s="462" t="str">
        <f>IFERROR(INDEX($C$3:$AJ$24,MATCH(X$39,$C$3:$C$24,0),MATCH($L$37,$C$3:$AJ$3,0))*INDEX(Rule!$C$7:$AA$46,MATCH($D44,Rule!$C$7:$C$46,0),MATCH(X$39,Rule!$C$7:$AA$7,0)),"")</f>
        <v/>
      </c>
      <c r="Y44" s="462" t="str">
        <f>IFERROR(INDEX($C$3:$AJ$24,MATCH(Y$39,$C$3:$C$24,0),MATCH($L$37,$C$3:$AJ$3,0))*INDEX(Rule!$C$7:$AA$46,MATCH($D44,Rule!$C$7:$C$46,0),MATCH(Y$39,Rule!$C$7:$AA$7,0)),"")</f>
        <v/>
      </c>
      <c r="Z44" s="462" t="str">
        <f>IFERROR(INDEX($C$3:$AJ$24,MATCH(Z$39,$C$3:$C$24,0),MATCH($L$37,$C$3:$AJ$3,0))*INDEX(Rule!$C$7:$AA$46,MATCH($D44,Rule!$C$7:$C$46,0),MATCH(Z$39,Rule!$C$7:$AA$7,0)),"")</f>
        <v/>
      </c>
      <c r="AA44" s="462" t="str">
        <f>IFERROR(INDEX($C$3:$AJ$24,MATCH(AA$39,$C$3:$C$24,0),MATCH($L$37,$C$3:$AJ$3,0))*INDEX(Rule!$C$7:$AA$46,MATCH($D44,Rule!$C$7:$C$46,0),MATCH(AA$39,Rule!$C$7:$AA$7,0)),"")</f>
        <v/>
      </c>
      <c r="AB44" s="462" t="str">
        <f>IFERROR(INDEX($C$3:$AJ$24,MATCH(AB$39,$C$3:$C$24,0),MATCH($L$37,$C$3:$AJ$3,0))*INDEX(Rule!$C$7:$AA$46,MATCH($D44,Rule!$C$7:$C$46,0),MATCH(AB$39,Rule!$C$7:$AA$7,0)),"")</f>
        <v/>
      </c>
      <c r="AC44" s="462" t="str">
        <f>IFERROR(INDEX($C$3:$AJ$24,MATCH(AC$39,$C$3:$C$24,0),MATCH($L$37,$C$3:$AJ$3,0))*INDEX(Rule!$C$7:$AA$46,MATCH($D44,Rule!$C$7:$C$46,0),MATCH(AC$39,Rule!$C$7:$AA$7,0)),"")</f>
        <v/>
      </c>
      <c r="AD44" s="462">
        <f>IFERROR(INDEX($C$3:$AJ$24,MATCH(AD$39,$C$3:$C$24,0),MATCH($L$37,$C$3:$AJ$3,0))*INDEX(Rule!$C$7:$AA$46,MATCH($D44,Rule!$C$7:$C$46,0),MATCH(AD$39,Rule!$C$7:$AA$7,0)),"")</f>
        <v>0</v>
      </c>
      <c r="AE44" s="462">
        <f>IFERROR(INDEX($C$3:$AJ$24,MATCH(AE$39,$C$3:$C$24,0),MATCH($L$37,$C$3:$AJ$3,0))*INDEX(Rule!$C$7:$AA$46,MATCH($D44,Rule!$C$7:$C$46,0),MATCH(AE$39,Rule!$C$7:$AA$7,0)),"")</f>
        <v>0</v>
      </c>
      <c r="AF44" s="462">
        <f>IFERROR(INDEX($C$3:$AJ$24,MATCH(AF$39,$C$3:$C$24,0),MATCH($L$37,$C$3:$AJ$3,0))*INDEX(Rule!$C$7:$AA$46,MATCH($D44,Rule!$C$7:$C$46,0),MATCH(AF$39,Rule!$C$7:$AA$7,0)),"")</f>
        <v>0</v>
      </c>
      <c r="AG44" s="462">
        <f>IFERROR(INDEX($C$3:$AJ$24,MATCH(AG$39,$C$3:$C$24,0),MATCH($L$37,$C$3:$AJ$3,0))*INDEX(Rule!$C$7:$AA$46,MATCH($D44,Rule!$C$7:$C$46,0),MATCH(AG$39,Rule!$C$7:$AA$7,0)),"")</f>
        <v>0</v>
      </c>
    </row>
    <row r="45" spans="4:33" x14ac:dyDescent="0.3">
      <c r="D45" s="218">
        <v>666506</v>
      </c>
      <c r="E45" s="218" t="s">
        <v>71</v>
      </c>
      <c r="H45" s="254">
        <f t="shared" si="0"/>
        <v>626</v>
      </c>
      <c r="K45" s="462">
        <f>IFERROR(INDEX($C$3:$AJ$24,MATCH(K$39,$C$3:$C$24,0),MATCH($L$37,$C$3:$AJ$3,0))*INDEX(Rule!$C$7:$AA$46,MATCH($D45,Rule!$C$7:$C$46,0),MATCH(K$39,Rule!$C$7:$AA$7,0)),"")</f>
        <v>0</v>
      </c>
      <c r="L45" s="462" t="str">
        <f>IFERROR(INDEX($C$3:$AJ$24,MATCH(L$39,$C$3:$C$24,0),MATCH($L$37,$C$3:$AJ$3,0))*INDEX(Rule!$C$7:$AA$46,MATCH($D45,Rule!$C$7:$C$46,0),MATCH(L$39,Rule!$C$7:$AA$7,0)),"")</f>
        <v/>
      </c>
      <c r="M45" s="462" t="str">
        <f>IFERROR(INDEX($C$3:$AJ$24,MATCH(M$39,$C$3:$C$24,0),MATCH($L$37,$C$3:$AJ$3,0))*INDEX(Rule!$C$7:$AA$46,MATCH($D45,Rule!$C$7:$C$46,0),MATCH(M$39,Rule!$C$7:$AA$7,0)),"")</f>
        <v/>
      </c>
      <c r="N45" s="462">
        <f>IFERROR(INDEX($C$3:$AJ$24,MATCH(N$39,$C$3:$C$24,0),MATCH($L$37,$C$3:$AJ$3,0))*INDEX(Rule!$C$7:$AA$46,MATCH($D45,Rule!$C$7:$C$46,0),MATCH(N$39,Rule!$C$7:$AA$7,0)),"")</f>
        <v>606</v>
      </c>
      <c r="O45" s="462" t="str">
        <f>IFERROR(INDEX($C$3:$AJ$24,MATCH(O$39,$C$3:$C$24,0),MATCH($L$37,$C$3:$AJ$3,0))*INDEX(Rule!$C$7:$AA$46,MATCH($D45,Rule!$C$7:$C$46,0),MATCH(O$39,Rule!$C$7:$AA$7,0)),"")</f>
        <v/>
      </c>
      <c r="P45" s="462" t="str">
        <f>IFERROR(INDEX($C$3:$AJ$24,MATCH(P$39,$C$3:$C$24,0),MATCH($L$37,$C$3:$AJ$3,0))*INDEX(Rule!$C$7:$AA$46,MATCH($D45,Rule!$C$7:$C$46,0),MATCH(P$39,Rule!$C$7:$AA$7,0)),"")</f>
        <v/>
      </c>
      <c r="Q45" s="462" t="str">
        <f>IFERROR(INDEX($C$3:$AJ$24,MATCH(Q$39,$C$3:$C$24,0),MATCH($L$37,$C$3:$AJ$3,0))*INDEX(Rule!$C$7:$AA$46,MATCH($D45,Rule!$C$7:$C$46,0),MATCH(Q$39,Rule!$C$7:$AA$7,0)),"")</f>
        <v/>
      </c>
      <c r="R45" s="462" t="str">
        <f>IFERROR(INDEX($C$3:$AJ$24,MATCH(R$39,$C$3:$C$24,0),MATCH($L$37,$C$3:$AJ$3,0))*INDEX(Rule!$C$7:$AA$46,MATCH($D45,Rule!$C$7:$C$46,0),MATCH(R$39,Rule!$C$7:$AA$7,0)),"")</f>
        <v/>
      </c>
      <c r="S45" s="462" t="str">
        <f>IFERROR(INDEX($C$3:$AJ$24,MATCH(S$39,$C$3:$C$24,0),MATCH($L$37,$C$3:$AJ$3,0))*INDEX(Rule!$C$7:$AA$46,MATCH($D45,Rule!$C$7:$C$46,0),MATCH(S$39,Rule!$C$7:$AA$7,0)),"")</f>
        <v/>
      </c>
      <c r="T45" s="462" t="str">
        <f>IFERROR(INDEX($C$3:$AJ$24,MATCH(T$39,$C$3:$C$24,0),MATCH($L$37,$C$3:$AJ$3,0))*INDEX(Rule!$C$7:$AA$46,MATCH($D45,Rule!$C$7:$C$46,0),MATCH(T$39,Rule!$C$7:$AA$7,0)),"")</f>
        <v/>
      </c>
      <c r="U45" s="462">
        <f>IFERROR(INDEX($C$3:$AJ$24,MATCH(U$39,$C$3:$C$24,0),MATCH($L$37,$C$3:$AJ$3,0))*INDEX(Rule!$C$7:$AA$46,MATCH($D45,Rule!$C$7:$C$46,0),MATCH(U$39,Rule!$C$7:$AA$7,0)),"")</f>
        <v>20</v>
      </c>
      <c r="V45" s="462" t="str">
        <f>IFERROR(INDEX($C$3:$AJ$24,MATCH(V$39,$C$3:$C$24,0),MATCH($L$37,$C$3:$AJ$3,0))*INDEX(Rule!$C$7:$AA$46,MATCH($D45,Rule!$C$7:$C$46,0),MATCH(V$39,Rule!$C$7:$AA$7,0)),"")</f>
        <v/>
      </c>
      <c r="W45" s="462" t="str">
        <f>IFERROR(INDEX($C$3:$AJ$24,MATCH(W$39,$C$3:$C$24,0),MATCH($L$37,$C$3:$AJ$3,0))*INDEX(Rule!$C$7:$AA$46,MATCH($D45,Rule!$C$7:$C$46,0),MATCH(W$39,Rule!$C$7:$AA$7,0)),"")</f>
        <v/>
      </c>
      <c r="X45" s="462" t="str">
        <f>IFERROR(INDEX($C$3:$AJ$24,MATCH(X$39,$C$3:$C$24,0),MATCH($L$37,$C$3:$AJ$3,0))*INDEX(Rule!$C$7:$AA$46,MATCH($D45,Rule!$C$7:$C$46,0),MATCH(X$39,Rule!$C$7:$AA$7,0)),"")</f>
        <v/>
      </c>
      <c r="Y45" s="462" t="str">
        <f>IFERROR(INDEX($C$3:$AJ$24,MATCH(Y$39,$C$3:$C$24,0),MATCH($L$37,$C$3:$AJ$3,0))*INDEX(Rule!$C$7:$AA$46,MATCH($D45,Rule!$C$7:$C$46,0),MATCH(Y$39,Rule!$C$7:$AA$7,0)),"")</f>
        <v/>
      </c>
      <c r="Z45" s="462" t="str">
        <f>IFERROR(INDEX($C$3:$AJ$24,MATCH(Z$39,$C$3:$C$24,0),MATCH($L$37,$C$3:$AJ$3,0))*INDEX(Rule!$C$7:$AA$46,MATCH($D45,Rule!$C$7:$C$46,0),MATCH(Z$39,Rule!$C$7:$AA$7,0)),"")</f>
        <v/>
      </c>
      <c r="AA45" s="462" t="str">
        <f>IFERROR(INDEX($C$3:$AJ$24,MATCH(AA$39,$C$3:$C$24,0),MATCH($L$37,$C$3:$AJ$3,0))*INDEX(Rule!$C$7:$AA$46,MATCH($D45,Rule!$C$7:$C$46,0),MATCH(AA$39,Rule!$C$7:$AA$7,0)),"")</f>
        <v/>
      </c>
      <c r="AB45" s="462" t="str">
        <f>IFERROR(INDEX($C$3:$AJ$24,MATCH(AB$39,$C$3:$C$24,0),MATCH($L$37,$C$3:$AJ$3,0))*INDEX(Rule!$C$7:$AA$46,MATCH($D45,Rule!$C$7:$C$46,0),MATCH(AB$39,Rule!$C$7:$AA$7,0)),"")</f>
        <v/>
      </c>
      <c r="AC45" s="462" t="str">
        <f>IFERROR(INDEX($C$3:$AJ$24,MATCH(AC$39,$C$3:$C$24,0),MATCH($L$37,$C$3:$AJ$3,0))*INDEX(Rule!$C$7:$AA$46,MATCH($D45,Rule!$C$7:$C$46,0),MATCH(AC$39,Rule!$C$7:$AA$7,0)),"")</f>
        <v/>
      </c>
      <c r="AD45" s="462">
        <f>IFERROR(INDEX($C$3:$AJ$24,MATCH(AD$39,$C$3:$C$24,0),MATCH($L$37,$C$3:$AJ$3,0))*INDEX(Rule!$C$7:$AA$46,MATCH($D45,Rule!$C$7:$C$46,0),MATCH(AD$39,Rule!$C$7:$AA$7,0)),"")</f>
        <v>0</v>
      </c>
      <c r="AE45" s="462">
        <f>IFERROR(INDEX($C$3:$AJ$24,MATCH(AE$39,$C$3:$C$24,0),MATCH($L$37,$C$3:$AJ$3,0))*INDEX(Rule!$C$7:$AA$46,MATCH($D45,Rule!$C$7:$C$46,0),MATCH(AE$39,Rule!$C$7:$AA$7,0)),"")</f>
        <v>0</v>
      </c>
      <c r="AF45" s="462">
        <f>IFERROR(INDEX($C$3:$AJ$24,MATCH(AF$39,$C$3:$C$24,0),MATCH($L$37,$C$3:$AJ$3,0))*INDEX(Rule!$C$7:$AA$46,MATCH($D45,Rule!$C$7:$C$46,0),MATCH(AF$39,Rule!$C$7:$AA$7,0)),"")</f>
        <v>0</v>
      </c>
      <c r="AG45" s="462">
        <f>IFERROR(INDEX($C$3:$AJ$24,MATCH(AG$39,$C$3:$C$24,0),MATCH($L$37,$C$3:$AJ$3,0))*INDEX(Rule!$C$7:$AA$46,MATCH($D45,Rule!$C$7:$C$46,0),MATCH(AG$39,Rule!$C$7:$AA$7,0)),"")</f>
        <v>0</v>
      </c>
    </row>
    <row r="46" spans="4:33" x14ac:dyDescent="0.3">
      <c r="D46" s="218">
        <v>666507</v>
      </c>
      <c r="E46" s="218" t="s">
        <v>72</v>
      </c>
      <c r="H46" s="254">
        <f t="shared" si="0"/>
        <v>99</v>
      </c>
      <c r="K46" s="462">
        <f>IFERROR(INDEX($C$3:$AJ$24,MATCH(K$39,$C$3:$C$24,0),MATCH($L$37,$C$3:$AJ$3,0))*INDEX(Rule!$C$7:$AA$46,MATCH($D46,Rule!$C$7:$C$46,0),MATCH(K$39,Rule!$C$7:$AA$7,0)),"")</f>
        <v>99</v>
      </c>
      <c r="L46" s="462" t="str">
        <f>IFERROR(INDEX($C$3:$AJ$24,MATCH(L$39,$C$3:$C$24,0),MATCH($L$37,$C$3:$AJ$3,0))*INDEX(Rule!$C$7:$AA$46,MATCH($D46,Rule!$C$7:$C$46,0),MATCH(L$39,Rule!$C$7:$AA$7,0)),"")</f>
        <v/>
      </c>
      <c r="M46" s="462" t="str">
        <f>IFERROR(INDEX($C$3:$AJ$24,MATCH(M$39,$C$3:$C$24,0),MATCH($L$37,$C$3:$AJ$3,0))*INDEX(Rule!$C$7:$AA$46,MATCH($D46,Rule!$C$7:$C$46,0),MATCH(M$39,Rule!$C$7:$AA$7,0)),"")</f>
        <v/>
      </c>
      <c r="N46" s="462">
        <f>IFERROR(INDEX($C$3:$AJ$24,MATCH(N$39,$C$3:$C$24,0),MATCH($L$37,$C$3:$AJ$3,0))*INDEX(Rule!$C$7:$AA$46,MATCH($D46,Rule!$C$7:$C$46,0),MATCH(N$39,Rule!$C$7:$AA$7,0)),"")</f>
        <v>0</v>
      </c>
      <c r="O46" s="462" t="str">
        <f>IFERROR(INDEX($C$3:$AJ$24,MATCH(O$39,$C$3:$C$24,0),MATCH($L$37,$C$3:$AJ$3,0))*INDEX(Rule!$C$7:$AA$46,MATCH($D46,Rule!$C$7:$C$46,0),MATCH(O$39,Rule!$C$7:$AA$7,0)),"")</f>
        <v/>
      </c>
      <c r="P46" s="462" t="str">
        <f>IFERROR(INDEX($C$3:$AJ$24,MATCH(P$39,$C$3:$C$24,0),MATCH($L$37,$C$3:$AJ$3,0))*INDEX(Rule!$C$7:$AA$46,MATCH($D46,Rule!$C$7:$C$46,0),MATCH(P$39,Rule!$C$7:$AA$7,0)),"")</f>
        <v/>
      </c>
      <c r="Q46" s="462" t="str">
        <f>IFERROR(INDEX($C$3:$AJ$24,MATCH(Q$39,$C$3:$C$24,0),MATCH($L$37,$C$3:$AJ$3,0))*INDEX(Rule!$C$7:$AA$46,MATCH($D46,Rule!$C$7:$C$46,0),MATCH(Q$39,Rule!$C$7:$AA$7,0)),"")</f>
        <v/>
      </c>
      <c r="R46" s="462" t="str">
        <f>IFERROR(INDEX($C$3:$AJ$24,MATCH(R$39,$C$3:$C$24,0),MATCH($L$37,$C$3:$AJ$3,0))*INDEX(Rule!$C$7:$AA$46,MATCH($D46,Rule!$C$7:$C$46,0),MATCH(R$39,Rule!$C$7:$AA$7,0)),"")</f>
        <v/>
      </c>
      <c r="S46" s="462" t="str">
        <f>IFERROR(INDEX($C$3:$AJ$24,MATCH(S$39,$C$3:$C$24,0),MATCH($L$37,$C$3:$AJ$3,0))*INDEX(Rule!$C$7:$AA$46,MATCH($D46,Rule!$C$7:$C$46,0),MATCH(S$39,Rule!$C$7:$AA$7,0)),"")</f>
        <v/>
      </c>
      <c r="T46" s="462" t="str">
        <f>IFERROR(INDEX($C$3:$AJ$24,MATCH(T$39,$C$3:$C$24,0),MATCH($L$37,$C$3:$AJ$3,0))*INDEX(Rule!$C$7:$AA$46,MATCH($D46,Rule!$C$7:$C$46,0),MATCH(T$39,Rule!$C$7:$AA$7,0)),"")</f>
        <v/>
      </c>
      <c r="U46" s="462" t="str">
        <f>IFERROR(INDEX($C$3:$AJ$24,MATCH(U$39,$C$3:$C$24,0),MATCH($L$37,$C$3:$AJ$3,0))*INDEX(Rule!$C$7:$AA$46,MATCH($D46,Rule!$C$7:$C$46,0),MATCH(U$39,Rule!$C$7:$AA$7,0)),"")</f>
        <v/>
      </c>
      <c r="V46" s="462" t="str">
        <f>IFERROR(INDEX($C$3:$AJ$24,MATCH(V$39,$C$3:$C$24,0),MATCH($L$37,$C$3:$AJ$3,0))*INDEX(Rule!$C$7:$AA$46,MATCH($D46,Rule!$C$7:$C$46,0),MATCH(V$39,Rule!$C$7:$AA$7,0)),"")</f>
        <v/>
      </c>
      <c r="W46" s="462" t="str">
        <f>IFERROR(INDEX($C$3:$AJ$24,MATCH(W$39,$C$3:$C$24,0),MATCH($L$37,$C$3:$AJ$3,0))*INDEX(Rule!$C$7:$AA$46,MATCH($D46,Rule!$C$7:$C$46,0),MATCH(W$39,Rule!$C$7:$AA$7,0)),"")</f>
        <v/>
      </c>
      <c r="X46" s="462" t="str">
        <f>IFERROR(INDEX($C$3:$AJ$24,MATCH(X$39,$C$3:$C$24,0),MATCH($L$37,$C$3:$AJ$3,0))*INDEX(Rule!$C$7:$AA$46,MATCH($D46,Rule!$C$7:$C$46,0),MATCH(X$39,Rule!$C$7:$AA$7,0)),"")</f>
        <v/>
      </c>
      <c r="Y46" s="462" t="str">
        <f>IFERROR(INDEX($C$3:$AJ$24,MATCH(Y$39,$C$3:$C$24,0),MATCH($L$37,$C$3:$AJ$3,0))*INDEX(Rule!$C$7:$AA$46,MATCH($D46,Rule!$C$7:$C$46,0),MATCH(Y$39,Rule!$C$7:$AA$7,0)),"")</f>
        <v/>
      </c>
      <c r="Z46" s="462" t="str">
        <f>IFERROR(INDEX($C$3:$AJ$24,MATCH(Z$39,$C$3:$C$24,0),MATCH($L$37,$C$3:$AJ$3,0))*INDEX(Rule!$C$7:$AA$46,MATCH($D46,Rule!$C$7:$C$46,0),MATCH(Z$39,Rule!$C$7:$AA$7,0)),"")</f>
        <v/>
      </c>
      <c r="AA46" s="462" t="str">
        <f>IFERROR(INDEX($C$3:$AJ$24,MATCH(AA$39,$C$3:$C$24,0),MATCH($L$37,$C$3:$AJ$3,0))*INDEX(Rule!$C$7:$AA$46,MATCH($D46,Rule!$C$7:$C$46,0),MATCH(AA$39,Rule!$C$7:$AA$7,0)),"")</f>
        <v/>
      </c>
      <c r="AB46" s="462" t="str">
        <f>IFERROR(INDEX($C$3:$AJ$24,MATCH(AB$39,$C$3:$C$24,0),MATCH($L$37,$C$3:$AJ$3,0))*INDEX(Rule!$C$7:$AA$46,MATCH($D46,Rule!$C$7:$C$46,0),MATCH(AB$39,Rule!$C$7:$AA$7,0)),"")</f>
        <v/>
      </c>
      <c r="AC46" s="462" t="str">
        <f>IFERROR(INDEX($C$3:$AJ$24,MATCH(AC$39,$C$3:$C$24,0),MATCH($L$37,$C$3:$AJ$3,0))*INDEX(Rule!$C$7:$AA$46,MATCH($D46,Rule!$C$7:$C$46,0),MATCH(AC$39,Rule!$C$7:$AA$7,0)),"")</f>
        <v/>
      </c>
      <c r="AD46" s="462">
        <f>IFERROR(INDEX($C$3:$AJ$24,MATCH(AD$39,$C$3:$C$24,0),MATCH($L$37,$C$3:$AJ$3,0))*INDEX(Rule!$C$7:$AA$46,MATCH($D46,Rule!$C$7:$C$46,0),MATCH(AD$39,Rule!$C$7:$AA$7,0)),"")</f>
        <v>0</v>
      </c>
      <c r="AE46" s="462">
        <f>IFERROR(INDEX($C$3:$AJ$24,MATCH(AE$39,$C$3:$C$24,0),MATCH($L$37,$C$3:$AJ$3,0))*INDEX(Rule!$C$7:$AA$46,MATCH($D46,Rule!$C$7:$C$46,0),MATCH(AE$39,Rule!$C$7:$AA$7,0)),"")</f>
        <v>0</v>
      </c>
      <c r="AF46" s="462">
        <f>IFERROR(INDEX($C$3:$AJ$24,MATCH(AF$39,$C$3:$C$24,0),MATCH($L$37,$C$3:$AJ$3,0))*INDEX(Rule!$C$7:$AA$46,MATCH($D46,Rule!$C$7:$C$46,0),MATCH(AF$39,Rule!$C$7:$AA$7,0)),"")</f>
        <v>0</v>
      </c>
      <c r="AG46" s="462">
        <f>IFERROR(INDEX($C$3:$AJ$24,MATCH(AG$39,$C$3:$C$24,0),MATCH($L$37,$C$3:$AJ$3,0))*INDEX(Rule!$C$7:$AA$46,MATCH($D46,Rule!$C$7:$C$46,0),MATCH(AG$39,Rule!$C$7:$AA$7,0)),"")</f>
        <v>0</v>
      </c>
    </row>
    <row r="47" spans="4:33" x14ac:dyDescent="0.3">
      <c r="D47" s="218">
        <v>666509</v>
      </c>
      <c r="E47" s="218" t="s">
        <v>292</v>
      </c>
      <c r="H47" s="254">
        <f t="shared" si="0"/>
        <v>402</v>
      </c>
      <c r="K47" s="462">
        <f>IFERROR(INDEX($C$3:$AJ$24,MATCH(K$39,$C$3:$C$24,0),MATCH($L$37,$C$3:$AJ$3,0))*INDEX(Rule!$C$7:$AA$46,MATCH($D47,Rule!$C$7:$C$46,0),MATCH(K$39,Rule!$C$7:$AA$7,0)),"")</f>
        <v>99</v>
      </c>
      <c r="L47" s="462" t="str">
        <f>IFERROR(INDEX($C$3:$AJ$24,MATCH(L$39,$C$3:$C$24,0),MATCH($L$37,$C$3:$AJ$3,0))*INDEX(Rule!$C$7:$AA$46,MATCH($D47,Rule!$C$7:$C$46,0),MATCH(L$39,Rule!$C$7:$AA$7,0)),"")</f>
        <v/>
      </c>
      <c r="M47" s="462" t="str">
        <f>IFERROR(INDEX($C$3:$AJ$24,MATCH(M$39,$C$3:$C$24,0),MATCH($L$37,$C$3:$AJ$3,0))*INDEX(Rule!$C$7:$AA$46,MATCH($D47,Rule!$C$7:$C$46,0),MATCH(M$39,Rule!$C$7:$AA$7,0)),"")</f>
        <v/>
      </c>
      <c r="N47" s="462">
        <f>IFERROR(INDEX($C$3:$AJ$24,MATCH(N$39,$C$3:$C$24,0),MATCH($L$37,$C$3:$AJ$3,0))*INDEX(Rule!$C$7:$AA$46,MATCH($D47,Rule!$C$7:$C$46,0),MATCH(N$39,Rule!$C$7:$AA$7,0)),"")</f>
        <v>303</v>
      </c>
      <c r="O47" s="462" t="str">
        <f>IFERROR(INDEX($C$3:$AJ$24,MATCH(O$39,$C$3:$C$24,0),MATCH($L$37,$C$3:$AJ$3,0))*INDEX(Rule!$C$7:$AA$46,MATCH($D47,Rule!$C$7:$C$46,0),MATCH(O$39,Rule!$C$7:$AA$7,0)),"")</f>
        <v/>
      </c>
      <c r="P47" s="462" t="str">
        <f>IFERROR(INDEX($C$3:$AJ$24,MATCH(P$39,$C$3:$C$24,0),MATCH($L$37,$C$3:$AJ$3,0))*INDEX(Rule!$C$7:$AA$46,MATCH($D47,Rule!$C$7:$C$46,0),MATCH(P$39,Rule!$C$7:$AA$7,0)),"")</f>
        <v/>
      </c>
      <c r="Q47" s="462" t="str">
        <f>IFERROR(INDEX($C$3:$AJ$24,MATCH(Q$39,$C$3:$C$24,0),MATCH($L$37,$C$3:$AJ$3,0))*INDEX(Rule!$C$7:$AA$46,MATCH($D47,Rule!$C$7:$C$46,0),MATCH(Q$39,Rule!$C$7:$AA$7,0)),"")</f>
        <v/>
      </c>
      <c r="R47" s="462" t="str">
        <f>IFERROR(INDEX($C$3:$AJ$24,MATCH(R$39,$C$3:$C$24,0),MATCH($L$37,$C$3:$AJ$3,0))*INDEX(Rule!$C$7:$AA$46,MATCH($D47,Rule!$C$7:$C$46,0),MATCH(R$39,Rule!$C$7:$AA$7,0)),"")</f>
        <v/>
      </c>
      <c r="S47" s="462" t="str">
        <f>IFERROR(INDEX($C$3:$AJ$24,MATCH(S$39,$C$3:$C$24,0),MATCH($L$37,$C$3:$AJ$3,0))*INDEX(Rule!$C$7:$AA$46,MATCH($D47,Rule!$C$7:$C$46,0),MATCH(S$39,Rule!$C$7:$AA$7,0)),"")</f>
        <v/>
      </c>
      <c r="T47" s="462" t="str">
        <f>IFERROR(INDEX($C$3:$AJ$24,MATCH(T$39,$C$3:$C$24,0),MATCH($L$37,$C$3:$AJ$3,0))*INDEX(Rule!$C$7:$AA$46,MATCH($D47,Rule!$C$7:$C$46,0),MATCH(T$39,Rule!$C$7:$AA$7,0)),"")</f>
        <v/>
      </c>
      <c r="U47" s="462" t="str">
        <f>IFERROR(INDEX($C$3:$AJ$24,MATCH(U$39,$C$3:$C$24,0),MATCH($L$37,$C$3:$AJ$3,0))*INDEX(Rule!$C$7:$AA$46,MATCH($D47,Rule!$C$7:$C$46,0),MATCH(U$39,Rule!$C$7:$AA$7,0)),"")</f>
        <v/>
      </c>
      <c r="V47" s="462" t="str">
        <f>IFERROR(INDEX($C$3:$AJ$24,MATCH(V$39,$C$3:$C$24,0),MATCH($L$37,$C$3:$AJ$3,0))*INDEX(Rule!$C$7:$AA$46,MATCH($D47,Rule!$C$7:$C$46,0),MATCH(V$39,Rule!$C$7:$AA$7,0)),"")</f>
        <v/>
      </c>
      <c r="W47" s="462" t="str">
        <f>IFERROR(INDEX($C$3:$AJ$24,MATCH(W$39,$C$3:$C$24,0),MATCH($L$37,$C$3:$AJ$3,0))*INDEX(Rule!$C$7:$AA$46,MATCH($D47,Rule!$C$7:$C$46,0),MATCH(W$39,Rule!$C$7:$AA$7,0)),"")</f>
        <v/>
      </c>
      <c r="X47" s="462" t="str">
        <f>IFERROR(INDEX($C$3:$AJ$24,MATCH(X$39,$C$3:$C$24,0),MATCH($L$37,$C$3:$AJ$3,0))*INDEX(Rule!$C$7:$AA$46,MATCH($D47,Rule!$C$7:$C$46,0),MATCH(X$39,Rule!$C$7:$AA$7,0)),"")</f>
        <v/>
      </c>
      <c r="Y47" s="462" t="str">
        <f>IFERROR(INDEX($C$3:$AJ$24,MATCH(Y$39,$C$3:$C$24,0),MATCH($L$37,$C$3:$AJ$3,0))*INDEX(Rule!$C$7:$AA$46,MATCH($D47,Rule!$C$7:$C$46,0),MATCH(Y$39,Rule!$C$7:$AA$7,0)),"")</f>
        <v/>
      </c>
      <c r="Z47" s="462" t="str">
        <f>IFERROR(INDEX($C$3:$AJ$24,MATCH(Z$39,$C$3:$C$24,0),MATCH($L$37,$C$3:$AJ$3,0))*INDEX(Rule!$C$7:$AA$46,MATCH($D47,Rule!$C$7:$C$46,0),MATCH(Z$39,Rule!$C$7:$AA$7,0)),"")</f>
        <v/>
      </c>
      <c r="AA47" s="462" t="str">
        <f>IFERROR(INDEX($C$3:$AJ$24,MATCH(AA$39,$C$3:$C$24,0),MATCH($L$37,$C$3:$AJ$3,0))*INDEX(Rule!$C$7:$AA$46,MATCH($D47,Rule!$C$7:$C$46,0),MATCH(AA$39,Rule!$C$7:$AA$7,0)),"")</f>
        <v/>
      </c>
      <c r="AB47" s="462" t="str">
        <f>IFERROR(INDEX($C$3:$AJ$24,MATCH(AB$39,$C$3:$C$24,0),MATCH($L$37,$C$3:$AJ$3,0))*INDEX(Rule!$C$7:$AA$46,MATCH($D47,Rule!$C$7:$C$46,0),MATCH(AB$39,Rule!$C$7:$AA$7,0)),"")</f>
        <v/>
      </c>
      <c r="AC47" s="462" t="str">
        <f>IFERROR(INDEX($C$3:$AJ$24,MATCH(AC$39,$C$3:$C$24,0),MATCH($L$37,$C$3:$AJ$3,0))*INDEX(Rule!$C$7:$AA$46,MATCH($D47,Rule!$C$7:$C$46,0),MATCH(AC$39,Rule!$C$7:$AA$7,0)),"")</f>
        <v/>
      </c>
      <c r="AD47" s="462">
        <f>IFERROR(INDEX($C$3:$AJ$24,MATCH(AD$39,$C$3:$C$24,0),MATCH($L$37,$C$3:$AJ$3,0))*INDEX(Rule!$C$7:$AA$46,MATCH($D47,Rule!$C$7:$C$46,0),MATCH(AD$39,Rule!$C$7:$AA$7,0)),"")</f>
        <v>0</v>
      </c>
      <c r="AE47" s="462">
        <f>IFERROR(INDEX($C$3:$AJ$24,MATCH(AE$39,$C$3:$C$24,0),MATCH($L$37,$C$3:$AJ$3,0))*INDEX(Rule!$C$7:$AA$46,MATCH($D47,Rule!$C$7:$C$46,0),MATCH(AE$39,Rule!$C$7:$AA$7,0)),"")</f>
        <v>0</v>
      </c>
      <c r="AF47" s="462">
        <f>IFERROR(INDEX($C$3:$AJ$24,MATCH(AF$39,$C$3:$C$24,0),MATCH($L$37,$C$3:$AJ$3,0))*INDEX(Rule!$C$7:$AA$46,MATCH($D47,Rule!$C$7:$C$46,0),MATCH(AF$39,Rule!$C$7:$AA$7,0)),"")</f>
        <v>0</v>
      </c>
      <c r="AG47" s="462">
        <f>IFERROR(INDEX($C$3:$AJ$24,MATCH(AG$39,$C$3:$C$24,0),MATCH($L$37,$C$3:$AJ$3,0))*INDEX(Rule!$C$7:$AA$46,MATCH($D47,Rule!$C$7:$C$46,0),MATCH(AG$39,Rule!$C$7:$AA$7,0)),"")</f>
        <v>0</v>
      </c>
    </row>
    <row r="48" spans="4:33" x14ac:dyDescent="0.3">
      <c r="D48" s="218">
        <v>666510</v>
      </c>
      <c r="E48" s="218" t="s">
        <v>634</v>
      </c>
      <c r="H48" s="254">
        <f t="shared" si="0"/>
        <v>88</v>
      </c>
      <c r="K48" s="462">
        <f>IFERROR(INDEX($C$3:$AJ$24,MATCH(K$39,$C$3:$C$24,0),MATCH($L$37,$C$3:$AJ$3,0))*INDEX(Rule!$C$7:$AA$46,MATCH($D48,Rule!$C$7:$C$46,0),MATCH(K$39,Rule!$C$7:$AA$7,0)),"")</f>
        <v>0</v>
      </c>
      <c r="L48" s="462" t="str">
        <f>IFERROR(INDEX($C$3:$AJ$24,MATCH(L$39,$C$3:$C$24,0),MATCH($L$37,$C$3:$AJ$3,0))*INDEX(Rule!$C$7:$AA$46,MATCH($D48,Rule!$C$7:$C$46,0),MATCH(L$39,Rule!$C$7:$AA$7,0)),"")</f>
        <v/>
      </c>
      <c r="M48" s="462" t="str">
        <f>IFERROR(INDEX($C$3:$AJ$24,MATCH(M$39,$C$3:$C$24,0),MATCH($L$37,$C$3:$AJ$3,0))*INDEX(Rule!$C$7:$AA$46,MATCH($D48,Rule!$C$7:$C$46,0),MATCH(M$39,Rule!$C$7:$AA$7,0)),"")</f>
        <v/>
      </c>
      <c r="N48" s="462">
        <f>IFERROR(INDEX($C$3:$AJ$24,MATCH(N$39,$C$3:$C$24,0),MATCH($L$37,$C$3:$AJ$3,0))*INDEX(Rule!$C$7:$AA$46,MATCH($D48,Rule!$C$7:$C$46,0),MATCH(N$39,Rule!$C$7:$AA$7,0)),"")</f>
        <v>0</v>
      </c>
      <c r="O48" s="462" t="str">
        <f>IFERROR(INDEX($C$3:$AJ$24,MATCH(O$39,$C$3:$C$24,0),MATCH($L$37,$C$3:$AJ$3,0))*INDEX(Rule!$C$7:$AA$46,MATCH($D48,Rule!$C$7:$C$46,0),MATCH(O$39,Rule!$C$7:$AA$7,0)),"")</f>
        <v/>
      </c>
      <c r="P48" s="462" t="str">
        <f>IFERROR(INDEX($C$3:$AJ$24,MATCH(P$39,$C$3:$C$24,0),MATCH($L$37,$C$3:$AJ$3,0))*INDEX(Rule!$C$7:$AA$46,MATCH($D48,Rule!$C$7:$C$46,0),MATCH(P$39,Rule!$C$7:$AA$7,0)),"")</f>
        <v/>
      </c>
      <c r="Q48" s="462" t="str">
        <f>IFERROR(INDEX($C$3:$AJ$24,MATCH(Q$39,$C$3:$C$24,0),MATCH($L$37,$C$3:$AJ$3,0))*INDEX(Rule!$C$7:$AA$46,MATCH($D48,Rule!$C$7:$C$46,0),MATCH(Q$39,Rule!$C$7:$AA$7,0)),"")</f>
        <v/>
      </c>
      <c r="R48" s="462" t="str">
        <f>IFERROR(INDEX($C$3:$AJ$24,MATCH(R$39,$C$3:$C$24,0),MATCH($L$37,$C$3:$AJ$3,0))*INDEX(Rule!$C$7:$AA$46,MATCH($D48,Rule!$C$7:$C$46,0),MATCH(R$39,Rule!$C$7:$AA$7,0)),"")</f>
        <v/>
      </c>
      <c r="S48" s="462" t="str">
        <f>IFERROR(INDEX($C$3:$AJ$24,MATCH(S$39,$C$3:$C$24,0),MATCH($L$37,$C$3:$AJ$3,0))*INDEX(Rule!$C$7:$AA$46,MATCH($D48,Rule!$C$7:$C$46,0),MATCH(S$39,Rule!$C$7:$AA$7,0)),"")</f>
        <v/>
      </c>
      <c r="T48" s="462" t="str">
        <f>IFERROR(INDEX($C$3:$AJ$24,MATCH(T$39,$C$3:$C$24,0),MATCH($L$37,$C$3:$AJ$3,0))*INDEX(Rule!$C$7:$AA$46,MATCH($D48,Rule!$C$7:$C$46,0),MATCH(T$39,Rule!$C$7:$AA$7,0)),"")</f>
        <v/>
      </c>
      <c r="U48" s="462" t="str">
        <f>IFERROR(INDEX($C$3:$AJ$24,MATCH(U$39,$C$3:$C$24,0),MATCH($L$37,$C$3:$AJ$3,0))*INDEX(Rule!$C$7:$AA$46,MATCH($D48,Rule!$C$7:$C$46,0),MATCH(U$39,Rule!$C$7:$AA$7,0)),"")</f>
        <v/>
      </c>
      <c r="V48" s="462" t="str">
        <f>IFERROR(INDEX($C$3:$AJ$24,MATCH(V$39,$C$3:$C$24,0),MATCH($L$37,$C$3:$AJ$3,0))*INDEX(Rule!$C$7:$AA$46,MATCH($D48,Rule!$C$7:$C$46,0),MATCH(V$39,Rule!$C$7:$AA$7,0)),"")</f>
        <v/>
      </c>
      <c r="W48" s="462" t="str">
        <f>IFERROR(INDEX($C$3:$AJ$24,MATCH(W$39,$C$3:$C$24,0),MATCH($L$37,$C$3:$AJ$3,0))*INDEX(Rule!$C$7:$AA$46,MATCH($D48,Rule!$C$7:$C$46,0),MATCH(W$39,Rule!$C$7:$AA$7,0)),"")</f>
        <v/>
      </c>
      <c r="X48" s="462" t="str">
        <f>IFERROR(INDEX($C$3:$AJ$24,MATCH(X$39,$C$3:$C$24,0),MATCH($L$37,$C$3:$AJ$3,0))*INDEX(Rule!$C$7:$AA$46,MATCH($D48,Rule!$C$7:$C$46,0),MATCH(X$39,Rule!$C$7:$AA$7,0)),"")</f>
        <v/>
      </c>
      <c r="Y48" s="462">
        <f>IFERROR(INDEX($C$3:$AJ$24,MATCH(Y$39,$C$3:$C$24,0),MATCH($L$37,$C$3:$AJ$3,0))*INDEX(Rule!$C$7:$AA$46,MATCH($D48,Rule!$C$7:$C$46,0),MATCH(Y$39,Rule!$C$7:$AA$7,0)),"")</f>
        <v>88</v>
      </c>
      <c r="Z48" s="462" t="str">
        <f>IFERROR(INDEX($C$3:$AJ$24,MATCH(Z$39,$C$3:$C$24,0),MATCH($L$37,$C$3:$AJ$3,0))*INDEX(Rule!$C$7:$AA$46,MATCH($D48,Rule!$C$7:$C$46,0),MATCH(Z$39,Rule!$C$7:$AA$7,0)),"")</f>
        <v/>
      </c>
      <c r="AA48" s="462" t="str">
        <f>IFERROR(INDEX($C$3:$AJ$24,MATCH(AA$39,$C$3:$C$24,0),MATCH($L$37,$C$3:$AJ$3,0))*INDEX(Rule!$C$7:$AA$46,MATCH($D48,Rule!$C$7:$C$46,0),MATCH(AA$39,Rule!$C$7:$AA$7,0)),"")</f>
        <v/>
      </c>
      <c r="AB48" s="462" t="str">
        <f>IFERROR(INDEX($C$3:$AJ$24,MATCH(AB$39,$C$3:$C$24,0),MATCH($L$37,$C$3:$AJ$3,0))*INDEX(Rule!$C$7:$AA$46,MATCH($D48,Rule!$C$7:$C$46,0),MATCH(AB$39,Rule!$C$7:$AA$7,0)),"")</f>
        <v/>
      </c>
      <c r="AC48" s="462" t="str">
        <f>IFERROR(INDEX($C$3:$AJ$24,MATCH(AC$39,$C$3:$C$24,0),MATCH($L$37,$C$3:$AJ$3,0))*INDEX(Rule!$C$7:$AA$46,MATCH($D48,Rule!$C$7:$C$46,0),MATCH(AC$39,Rule!$C$7:$AA$7,0)),"")</f>
        <v/>
      </c>
      <c r="AD48" s="462">
        <f>IFERROR(INDEX($C$3:$AJ$24,MATCH(AD$39,$C$3:$C$24,0),MATCH($L$37,$C$3:$AJ$3,0))*INDEX(Rule!$C$7:$AA$46,MATCH($D48,Rule!$C$7:$C$46,0),MATCH(AD$39,Rule!$C$7:$AA$7,0)),"")</f>
        <v>0</v>
      </c>
      <c r="AE48" s="462">
        <f>IFERROR(INDEX($C$3:$AJ$24,MATCH(AE$39,$C$3:$C$24,0),MATCH($L$37,$C$3:$AJ$3,0))*INDEX(Rule!$C$7:$AA$46,MATCH($D48,Rule!$C$7:$C$46,0),MATCH(AE$39,Rule!$C$7:$AA$7,0)),"")</f>
        <v>0</v>
      </c>
      <c r="AF48" s="462">
        <f>IFERROR(INDEX($C$3:$AJ$24,MATCH(AF$39,$C$3:$C$24,0),MATCH($L$37,$C$3:$AJ$3,0))*INDEX(Rule!$C$7:$AA$46,MATCH($D48,Rule!$C$7:$C$46,0),MATCH(AF$39,Rule!$C$7:$AA$7,0)),"")</f>
        <v>0</v>
      </c>
      <c r="AG48" s="462">
        <f>IFERROR(INDEX($C$3:$AJ$24,MATCH(AG$39,$C$3:$C$24,0),MATCH($L$37,$C$3:$AJ$3,0))*INDEX(Rule!$C$7:$AA$46,MATCH($D48,Rule!$C$7:$C$46,0),MATCH(AG$39,Rule!$C$7:$AA$7,0)),"")</f>
        <v>0</v>
      </c>
    </row>
    <row r="49" spans="4:33" x14ac:dyDescent="0.3">
      <c r="D49" s="218">
        <v>666511</v>
      </c>
      <c r="E49" s="218" t="s">
        <v>75</v>
      </c>
      <c r="H49" s="254">
        <f t="shared" si="0"/>
        <v>45</v>
      </c>
      <c r="K49" s="462">
        <f>IFERROR(INDEX($C$3:$AJ$24,MATCH(K$39,$C$3:$C$24,0),MATCH($L$37,$C$3:$AJ$3,0))*INDEX(Rule!$C$7:$AA$46,MATCH($D49,Rule!$C$7:$C$46,0),MATCH(K$39,Rule!$C$7:$AA$7,0)),"")</f>
        <v>0</v>
      </c>
      <c r="L49" s="462" t="str">
        <f>IFERROR(INDEX($C$3:$AJ$24,MATCH(L$39,$C$3:$C$24,0),MATCH($L$37,$C$3:$AJ$3,0))*INDEX(Rule!$C$7:$AA$46,MATCH($D49,Rule!$C$7:$C$46,0),MATCH(L$39,Rule!$C$7:$AA$7,0)),"")</f>
        <v/>
      </c>
      <c r="M49" s="462" t="str">
        <f>IFERROR(INDEX($C$3:$AJ$24,MATCH(M$39,$C$3:$C$24,0),MATCH($L$37,$C$3:$AJ$3,0))*INDEX(Rule!$C$7:$AA$46,MATCH($D49,Rule!$C$7:$C$46,0),MATCH(M$39,Rule!$C$7:$AA$7,0)),"")</f>
        <v/>
      </c>
      <c r="N49" s="462">
        <f>IFERROR(INDEX($C$3:$AJ$24,MATCH(N$39,$C$3:$C$24,0),MATCH($L$37,$C$3:$AJ$3,0))*INDEX(Rule!$C$7:$AA$46,MATCH($D49,Rule!$C$7:$C$46,0),MATCH(N$39,Rule!$C$7:$AA$7,0)),"")</f>
        <v>0</v>
      </c>
      <c r="O49" s="462" t="str">
        <f>IFERROR(INDEX($C$3:$AJ$24,MATCH(O$39,$C$3:$C$24,0),MATCH($L$37,$C$3:$AJ$3,0))*INDEX(Rule!$C$7:$AA$46,MATCH($D49,Rule!$C$7:$C$46,0),MATCH(O$39,Rule!$C$7:$AA$7,0)),"")</f>
        <v/>
      </c>
      <c r="P49" s="462" t="str">
        <f>IFERROR(INDEX($C$3:$AJ$24,MATCH(P$39,$C$3:$C$24,0),MATCH($L$37,$C$3:$AJ$3,0))*INDEX(Rule!$C$7:$AA$46,MATCH($D49,Rule!$C$7:$C$46,0),MATCH(P$39,Rule!$C$7:$AA$7,0)),"")</f>
        <v/>
      </c>
      <c r="Q49" s="462" t="str">
        <f>IFERROR(INDEX($C$3:$AJ$24,MATCH(Q$39,$C$3:$C$24,0),MATCH($L$37,$C$3:$AJ$3,0))*INDEX(Rule!$C$7:$AA$46,MATCH($D49,Rule!$C$7:$C$46,0),MATCH(Q$39,Rule!$C$7:$AA$7,0)),"")</f>
        <v/>
      </c>
      <c r="R49" s="462" t="str">
        <f>IFERROR(INDEX($C$3:$AJ$24,MATCH(R$39,$C$3:$C$24,0),MATCH($L$37,$C$3:$AJ$3,0))*INDEX(Rule!$C$7:$AA$46,MATCH($D49,Rule!$C$7:$C$46,0),MATCH(R$39,Rule!$C$7:$AA$7,0)),"")</f>
        <v/>
      </c>
      <c r="S49" s="462" t="str">
        <f>IFERROR(INDEX($C$3:$AJ$24,MATCH(S$39,$C$3:$C$24,0),MATCH($L$37,$C$3:$AJ$3,0))*INDEX(Rule!$C$7:$AA$46,MATCH($D49,Rule!$C$7:$C$46,0),MATCH(S$39,Rule!$C$7:$AA$7,0)),"")</f>
        <v/>
      </c>
      <c r="T49" s="462">
        <f>IFERROR(INDEX($C$3:$AJ$24,MATCH(T$39,$C$3:$C$24,0),MATCH($L$37,$C$3:$AJ$3,0))*INDEX(Rule!$C$7:$AA$46,MATCH($D49,Rule!$C$7:$C$46,0),MATCH(T$39,Rule!$C$7:$AA$7,0)),"")</f>
        <v>35</v>
      </c>
      <c r="U49" s="462">
        <f>IFERROR(INDEX($C$3:$AJ$24,MATCH(U$39,$C$3:$C$24,0),MATCH($L$37,$C$3:$AJ$3,0))*INDEX(Rule!$C$7:$AA$46,MATCH($D49,Rule!$C$7:$C$46,0),MATCH(U$39,Rule!$C$7:$AA$7,0)),"")</f>
        <v>10</v>
      </c>
      <c r="V49" s="462" t="str">
        <f>IFERROR(INDEX($C$3:$AJ$24,MATCH(V$39,$C$3:$C$24,0),MATCH($L$37,$C$3:$AJ$3,0))*INDEX(Rule!$C$7:$AA$46,MATCH($D49,Rule!$C$7:$C$46,0),MATCH(V$39,Rule!$C$7:$AA$7,0)),"")</f>
        <v/>
      </c>
      <c r="W49" s="462" t="str">
        <f>IFERROR(INDEX($C$3:$AJ$24,MATCH(W$39,$C$3:$C$24,0),MATCH($L$37,$C$3:$AJ$3,0))*INDEX(Rule!$C$7:$AA$46,MATCH($D49,Rule!$C$7:$C$46,0),MATCH(W$39,Rule!$C$7:$AA$7,0)),"")</f>
        <v/>
      </c>
      <c r="X49" s="462" t="str">
        <f>IFERROR(INDEX($C$3:$AJ$24,MATCH(X$39,$C$3:$C$24,0),MATCH($L$37,$C$3:$AJ$3,0))*INDEX(Rule!$C$7:$AA$46,MATCH($D49,Rule!$C$7:$C$46,0),MATCH(X$39,Rule!$C$7:$AA$7,0)),"")</f>
        <v/>
      </c>
      <c r="Y49" s="462" t="str">
        <f>IFERROR(INDEX($C$3:$AJ$24,MATCH(Y$39,$C$3:$C$24,0),MATCH($L$37,$C$3:$AJ$3,0))*INDEX(Rule!$C$7:$AA$46,MATCH($D49,Rule!$C$7:$C$46,0),MATCH(Y$39,Rule!$C$7:$AA$7,0)),"")</f>
        <v/>
      </c>
      <c r="Z49" s="462" t="str">
        <f>IFERROR(INDEX($C$3:$AJ$24,MATCH(Z$39,$C$3:$C$24,0),MATCH($L$37,$C$3:$AJ$3,0))*INDEX(Rule!$C$7:$AA$46,MATCH($D49,Rule!$C$7:$C$46,0),MATCH(Z$39,Rule!$C$7:$AA$7,0)),"")</f>
        <v/>
      </c>
      <c r="AA49" s="462" t="str">
        <f>IFERROR(INDEX($C$3:$AJ$24,MATCH(AA$39,$C$3:$C$24,0),MATCH($L$37,$C$3:$AJ$3,0))*INDEX(Rule!$C$7:$AA$46,MATCH($D49,Rule!$C$7:$C$46,0),MATCH(AA$39,Rule!$C$7:$AA$7,0)),"")</f>
        <v/>
      </c>
      <c r="AB49" s="462" t="str">
        <f>IFERROR(INDEX($C$3:$AJ$24,MATCH(AB$39,$C$3:$C$24,0),MATCH($L$37,$C$3:$AJ$3,0))*INDEX(Rule!$C$7:$AA$46,MATCH($D49,Rule!$C$7:$C$46,0),MATCH(AB$39,Rule!$C$7:$AA$7,0)),"")</f>
        <v/>
      </c>
      <c r="AC49" s="462" t="str">
        <f>IFERROR(INDEX($C$3:$AJ$24,MATCH(AC$39,$C$3:$C$24,0),MATCH($L$37,$C$3:$AJ$3,0))*INDEX(Rule!$C$7:$AA$46,MATCH($D49,Rule!$C$7:$C$46,0),MATCH(AC$39,Rule!$C$7:$AA$7,0)),"")</f>
        <v/>
      </c>
      <c r="AD49" s="462">
        <f>IFERROR(INDEX($C$3:$AJ$24,MATCH(AD$39,$C$3:$C$24,0),MATCH($L$37,$C$3:$AJ$3,0))*INDEX(Rule!$C$7:$AA$46,MATCH($D49,Rule!$C$7:$C$46,0),MATCH(AD$39,Rule!$C$7:$AA$7,0)),"")</f>
        <v>0</v>
      </c>
      <c r="AE49" s="462">
        <f>IFERROR(INDEX($C$3:$AJ$24,MATCH(AE$39,$C$3:$C$24,0),MATCH($L$37,$C$3:$AJ$3,0))*INDEX(Rule!$C$7:$AA$46,MATCH($D49,Rule!$C$7:$C$46,0),MATCH(AE$39,Rule!$C$7:$AA$7,0)),"")</f>
        <v>0</v>
      </c>
      <c r="AF49" s="462">
        <f>IFERROR(INDEX($C$3:$AJ$24,MATCH(AF$39,$C$3:$C$24,0),MATCH($L$37,$C$3:$AJ$3,0))*INDEX(Rule!$C$7:$AA$46,MATCH($D49,Rule!$C$7:$C$46,0),MATCH(AF$39,Rule!$C$7:$AA$7,0)),"")</f>
        <v>0</v>
      </c>
      <c r="AG49" s="462">
        <f>IFERROR(INDEX($C$3:$AJ$24,MATCH(AG$39,$C$3:$C$24,0),MATCH($L$37,$C$3:$AJ$3,0))*INDEX(Rule!$C$7:$AA$46,MATCH($D49,Rule!$C$7:$C$46,0),MATCH(AG$39,Rule!$C$7:$AA$7,0)),"")</f>
        <v>0</v>
      </c>
    </row>
    <row r="50" spans="4:33" x14ac:dyDescent="0.3">
      <c r="D50" s="218">
        <v>666513</v>
      </c>
      <c r="E50" s="218" t="s">
        <v>76</v>
      </c>
      <c r="H50" s="254">
        <f t="shared" si="0"/>
        <v>182</v>
      </c>
      <c r="K50" s="462">
        <f>IFERROR(INDEX($C$3:$AJ$24,MATCH(K$39,$C$3:$C$24,0),MATCH($L$37,$C$3:$AJ$3,0))*INDEX(Rule!$C$7:$AA$46,MATCH($D50,Rule!$C$7:$C$46,0),MATCH(K$39,Rule!$C$7:$AA$7,0)),"")</f>
        <v>0</v>
      </c>
      <c r="L50" s="462" t="str">
        <f>IFERROR(INDEX($C$3:$AJ$24,MATCH(L$39,$C$3:$C$24,0),MATCH($L$37,$C$3:$AJ$3,0))*INDEX(Rule!$C$7:$AA$46,MATCH($D50,Rule!$C$7:$C$46,0),MATCH(L$39,Rule!$C$7:$AA$7,0)),"")</f>
        <v/>
      </c>
      <c r="M50" s="462" t="str">
        <f>IFERROR(INDEX($C$3:$AJ$24,MATCH(M$39,$C$3:$C$24,0),MATCH($L$37,$C$3:$AJ$3,0))*INDEX(Rule!$C$7:$AA$46,MATCH($D50,Rule!$C$7:$C$46,0),MATCH(M$39,Rule!$C$7:$AA$7,0)),"")</f>
        <v/>
      </c>
      <c r="N50" s="462">
        <f>IFERROR(INDEX($C$3:$AJ$24,MATCH(N$39,$C$3:$C$24,0),MATCH($L$37,$C$3:$AJ$3,0))*INDEX(Rule!$C$7:$AA$46,MATCH($D50,Rule!$C$7:$C$46,0),MATCH(N$39,Rule!$C$7:$AA$7,0)),"")</f>
        <v>0</v>
      </c>
      <c r="O50" s="462" t="str">
        <f>IFERROR(INDEX($C$3:$AJ$24,MATCH(O$39,$C$3:$C$24,0),MATCH($L$37,$C$3:$AJ$3,0))*INDEX(Rule!$C$7:$AA$46,MATCH($D50,Rule!$C$7:$C$46,0),MATCH(O$39,Rule!$C$7:$AA$7,0)),"")</f>
        <v/>
      </c>
      <c r="P50" s="462">
        <f>IFERROR(INDEX($C$3:$AJ$24,MATCH(P$39,$C$3:$C$24,0),MATCH($L$37,$C$3:$AJ$3,0))*INDEX(Rule!$C$7:$AA$46,MATCH($D50,Rule!$C$7:$C$46,0),MATCH(P$39,Rule!$C$7:$AA$7,0)),"")</f>
        <v>182</v>
      </c>
      <c r="Q50" s="462" t="str">
        <f>IFERROR(INDEX($C$3:$AJ$24,MATCH(Q$39,$C$3:$C$24,0),MATCH($L$37,$C$3:$AJ$3,0))*INDEX(Rule!$C$7:$AA$46,MATCH($D50,Rule!$C$7:$C$46,0),MATCH(Q$39,Rule!$C$7:$AA$7,0)),"")</f>
        <v/>
      </c>
      <c r="R50" s="462" t="str">
        <f>IFERROR(INDEX($C$3:$AJ$24,MATCH(R$39,$C$3:$C$24,0),MATCH($L$37,$C$3:$AJ$3,0))*INDEX(Rule!$C$7:$AA$46,MATCH($D50,Rule!$C$7:$C$46,0),MATCH(R$39,Rule!$C$7:$AA$7,0)),"")</f>
        <v/>
      </c>
      <c r="S50" s="462" t="str">
        <f>IFERROR(INDEX($C$3:$AJ$24,MATCH(S$39,$C$3:$C$24,0),MATCH($L$37,$C$3:$AJ$3,0))*INDEX(Rule!$C$7:$AA$46,MATCH($D50,Rule!$C$7:$C$46,0),MATCH(S$39,Rule!$C$7:$AA$7,0)),"")</f>
        <v/>
      </c>
      <c r="T50" s="462" t="str">
        <f>IFERROR(INDEX($C$3:$AJ$24,MATCH(T$39,$C$3:$C$24,0),MATCH($L$37,$C$3:$AJ$3,0))*INDEX(Rule!$C$7:$AA$46,MATCH($D50,Rule!$C$7:$C$46,0),MATCH(T$39,Rule!$C$7:$AA$7,0)),"")</f>
        <v/>
      </c>
      <c r="U50" s="462" t="str">
        <f>IFERROR(INDEX($C$3:$AJ$24,MATCH(U$39,$C$3:$C$24,0),MATCH($L$37,$C$3:$AJ$3,0))*INDEX(Rule!$C$7:$AA$46,MATCH($D50,Rule!$C$7:$C$46,0),MATCH(U$39,Rule!$C$7:$AA$7,0)),"")</f>
        <v/>
      </c>
      <c r="V50" s="462" t="str">
        <f>IFERROR(INDEX($C$3:$AJ$24,MATCH(V$39,$C$3:$C$24,0),MATCH($L$37,$C$3:$AJ$3,0))*INDEX(Rule!$C$7:$AA$46,MATCH($D50,Rule!$C$7:$C$46,0),MATCH(V$39,Rule!$C$7:$AA$7,0)),"")</f>
        <v/>
      </c>
      <c r="W50" s="462" t="str">
        <f>IFERROR(INDEX($C$3:$AJ$24,MATCH(W$39,$C$3:$C$24,0),MATCH($L$37,$C$3:$AJ$3,0))*INDEX(Rule!$C$7:$AA$46,MATCH($D50,Rule!$C$7:$C$46,0),MATCH(W$39,Rule!$C$7:$AA$7,0)),"")</f>
        <v/>
      </c>
      <c r="X50" s="462" t="str">
        <f>IFERROR(INDEX($C$3:$AJ$24,MATCH(X$39,$C$3:$C$24,0),MATCH($L$37,$C$3:$AJ$3,0))*INDEX(Rule!$C$7:$AA$46,MATCH($D50,Rule!$C$7:$C$46,0),MATCH(X$39,Rule!$C$7:$AA$7,0)),"")</f>
        <v/>
      </c>
      <c r="Y50" s="462" t="str">
        <f>IFERROR(INDEX($C$3:$AJ$24,MATCH(Y$39,$C$3:$C$24,0),MATCH($L$37,$C$3:$AJ$3,0))*INDEX(Rule!$C$7:$AA$46,MATCH($D50,Rule!$C$7:$C$46,0),MATCH(Y$39,Rule!$C$7:$AA$7,0)),"")</f>
        <v/>
      </c>
      <c r="Z50" s="462" t="str">
        <f>IFERROR(INDEX($C$3:$AJ$24,MATCH(Z$39,$C$3:$C$24,0),MATCH($L$37,$C$3:$AJ$3,0))*INDEX(Rule!$C$7:$AA$46,MATCH($D50,Rule!$C$7:$C$46,0),MATCH(Z$39,Rule!$C$7:$AA$7,0)),"")</f>
        <v/>
      </c>
      <c r="AA50" s="462" t="str">
        <f>IFERROR(INDEX($C$3:$AJ$24,MATCH(AA$39,$C$3:$C$24,0),MATCH($L$37,$C$3:$AJ$3,0))*INDEX(Rule!$C$7:$AA$46,MATCH($D50,Rule!$C$7:$C$46,0),MATCH(AA$39,Rule!$C$7:$AA$7,0)),"")</f>
        <v/>
      </c>
      <c r="AB50" s="462" t="str">
        <f>IFERROR(INDEX($C$3:$AJ$24,MATCH(AB$39,$C$3:$C$24,0),MATCH($L$37,$C$3:$AJ$3,0))*INDEX(Rule!$C$7:$AA$46,MATCH($D50,Rule!$C$7:$C$46,0),MATCH(AB$39,Rule!$C$7:$AA$7,0)),"")</f>
        <v/>
      </c>
      <c r="AC50" s="462" t="str">
        <f>IFERROR(INDEX($C$3:$AJ$24,MATCH(AC$39,$C$3:$C$24,0),MATCH($L$37,$C$3:$AJ$3,0))*INDEX(Rule!$C$7:$AA$46,MATCH($D50,Rule!$C$7:$C$46,0),MATCH(AC$39,Rule!$C$7:$AA$7,0)),"")</f>
        <v/>
      </c>
      <c r="AD50" s="462">
        <f>IFERROR(INDEX($C$3:$AJ$24,MATCH(AD$39,$C$3:$C$24,0),MATCH($L$37,$C$3:$AJ$3,0))*INDEX(Rule!$C$7:$AA$46,MATCH($D50,Rule!$C$7:$C$46,0),MATCH(AD$39,Rule!$C$7:$AA$7,0)),"")</f>
        <v>0</v>
      </c>
      <c r="AE50" s="462">
        <f>IFERROR(INDEX($C$3:$AJ$24,MATCH(AE$39,$C$3:$C$24,0),MATCH($L$37,$C$3:$AJ$3,0))*INDEX(Rule!$C$7:$AA$46,MATCH($D50,Rule!$C$7:$C$46,0),MATCH(AE$39,Rule!$C$7:$AA$7,0)),"")</f>
        <v>0</v>
      </c>
      <c r="AF50" s="462">
        <f>IFERROR(INDEX($C$3:$AJ$24,MATCH(AF$39,$C$3:$C$24,0),MATCH($L$37,$C$3:$AJ$3,0))*INDEX(Rule!$C$7:$AA$46,MATCH($D50,Rule!$C$7:$C$46,0),MATCH(AF$39,Rule!$C$7:$AA$7,0)),"")</f>
        <v>0</v>
      </c>
      <c r="AG50" s="462">
        <f>IFERROR(INDEX($C$3:$AJ$24,MATCH(AG$39,$C$3:$C$24,0),MATCH($L$37,$C$3:$AJ$3,0))*INDEX(Rule!$C$7:$AA$46,MATCH($D50,Rule!$C$7:$C$46,0),MATCH(AG$39,Rule!$C$7:$AA$7,0)),"")</f>
        <v>0</v>
      </c>
    </row>
    <row r="51" spans="4:33" x14ac:dyDescent="0.3">
      <c r="D51" s="218">
        <v>666516</v>
      </c>
      <c r="E51" s="218" t="s">
        <v>77</v>
      </c>
      <c r="H51" s="254">
        <f t="shared" si="0"/>
        <v>303</v>
      </c>
      <c r="K51" s="462">
        <f>IFERROR(INDEX($C$3:$AJ$24,MATCH(K$39,$C$3:$C$24,0),MATCH($L$37,$C$3:$AJ$3,0))*INDEX(Rule!$C$7:$AA$46,MATCH($D51,Rule!$C$7:$C$46,0),MATCH(K$39,Rule!$C$7:$AA$7,0)),"")</f>
        <v>0</v>
      </c>
      <c r="L51" s="462" t="str">
        <f>IFERROR(INDEX($C$3:$AJ$24,MATCH(L$39,$C$3:$C$24,0),MATCH($L$37,$C$3:$AJ$3,0))*INDEX(Rule!$C$7:$AA$46,MATCH($D51,Rule!$C$7:$C$46,0),MATCH(L$39,Rule!$C$7:$AA$7,0)),"")</f>
        <v/>
      </c>
      <c r="M51" s="462" t="str">
        <f>IFERROR(INDEX($C$3:$AJ$24,MATCH(M$39,$C$3:$C$24,0),MATCH($L$37,$C$3:$AJ$3,0))*INDEX(Rule!$C$7:$AA$46,MATCH($D51,Rule!$C$7:$C$46,0),MATCH(M$39,Rule!$C$7:$AA$7,0)),"")</f>
        <v/>
      </c>
      <c r="N51" s="462">
        <f>IFERROR(INDEX($C$3:$AJ$24,MATCH(N$39,$C$3:$C$24,0),MATCH($L$37,$C$3:$AJ$3,0))*INDEX(Rule!$C$7:$AA$46,MATCH($D51,Rule!$C$7:$C$46,0),MATCH(N$39,Rule!$C$7:$AA$7,0)),"")</f>
        <v>303</v>
      </c>
      <c r="O51" s="462" t="str">
        <f>IFERROR(INDEX($C$3:$AJ$24,MATCH(O$39,$C$3:$C$24,0),MATCH($L$37,$C$3:$AJ$3,0))*INDEX(Rule!$C$7:$AA$46,MATCH($D51,Rule!$C$7:$C$46,0),MATCH(O$39,Rule!$C$7:$AA$7,0)),"")</f>
        <v/>
      </c>
      <c r="P51" s="462" t="str">
        <f>IFERROR(INDEX($C$3:$AJ$24,MATCH(P$39,$C$3:$C$24,0),MATCH($L$37,$C$3:$AJ$3,0))*INDEX(Rule!$C$7:$AA$46,MATCH($D51,Rule!$C$7:$C$46,0),MATCH(P$39,Rule!$C$7:$AA$7,0)),"")</f>
        <v/>
      </c>
      <c r="Q51" s="462" t="str">
        <f>IFERROR(INDEX($C$3:$AJ$24,MATCH(Q$39,$C$3:$C$24,0),MATCH($L$37,$C$3:$AJ$3,0))*INDEX(Rule!$C$7:$AA$46,MATCH($D51,Rule!$C$7:$C$46,0),MATCH(Q$39,Rule!$C$7:$AA$7,0)),"")</f>
        <v/>
      </c>
      <c r="R51" s="462" t="str">
        <f>IFERROR(INDEX($C$3:$AJ$24,MATCH(R$39,$C$3:$C$24,0),MATCH($L$37,$C$3:$AJ$3,0))*INDEX(Rule!$C$7:$AA$46,MATCH($D51,Rule!$C$7:$C$46,0),MATCH(R$39,Rule!$C$7:$AA$7,0)),"")</f>
        <v/>
      </c>
      <c r="S51" s="462" t="str">
        <f>IFERROR(INDEX($C$3:$AJ$24,MATCH(S$39,$C$3:$C$24,0),MATCH($L$37,$C$3:$AJ$3,0))*INDEX(Rule!$C$7:$AA$46,MATCH($D51,Rule!$C$7:$C$46,0),MATCH(S$39,Rule!$C$7:$AA$7,0)),"")</f>
        <v/>
      </c>
      <c r="T51" s="462" t="str">
        <f>IFERROR(INDEX($C$3:$AJ$24,MATCH(T$39,$C$3:$C$24,0),MATCH($L$37,$C$3:$AJ$3,0))*INDEX(Rule!$C$7:$AA$46,MATCH($D51,Rule!$C$7:$C$46,0),MATCH(T$39,Rule!$C$7:$AA$7,0)),"")</f>
        <v/>
      </c>
      <c r="U51" s="462" t="str">
        <f>IFERROR(INDEX($C$3:$AJ$24,MATCH(U$39,$C$3:$C$24,0),MATCH($L$37,$C$3:$AJ$3,0))*INDEX(Rule!$C$7:$AA$46,MATCH($D51,Rule!$C$7:$C$46,0),MATCH(U$39,Rule!$C$7:$AA$7,0)),"")</f>
        <v/>
      </c>
      <c r="V51" s="462" t="str">
        <f>IFERROR(INDEX($C$3:$AJ$24,MATCH(V$39,$C$3:$C$24,0),MATCH($L$37,$C$3:$AJ$3,0))*INDEX(Rule!$C$7:$AA$46,MATCH($D51,Rule!$C$7:$C$46,0),MATCH(V$39,Rule!$C$7:$AA$7,0)),"")</f>
        <v/>
      </c>
      <c r="W51" s="462" t="str">
        <f>IFERROR(INDEX($C$3:$AJ$24,MATCH(W$39,$C$3:$C$24,0),MATCH($L$37,$C$3:$AJ$3,0))*INDEX(Rule!$C$7:$AA$46,MATCH($D51,Rule!$C$7:$C$46,0),MATCH(W$39,Rule!$C$7:$AA$7,0)),"")</f>
        <v/>
      </c>
      <c r="X51" s="462" t="str">
        <f>IFERROR(INDEX($C$3:$AJ$24,MATCH(X$39,$C$3:$C$24,0),MATCH($L$37,$C$3:$AJ$3,0))*INDEX(Rule!$C$7:$AA$46,MATCH($D51,Rule!$C$7:$C$46,0),MATCH(X$39,Rule!$C$7:$AA$7,0)),"")</f>
        <v/>
      </c>
      <c r="Y51" s="462" t="str">
        <f>IFERROR(INDEX($C$3:$AJ$24,MATCH(Y$39,$C$3:$C$24,0),MATCH($L$37,$C$3:$AJ$3,0))*INDEX(Rule!$C$7:$AA$46,MATCH($D51,Rule!$C$7:$C$46,0),MATCH(Y$39,Rule!$C$7:$AA$7,0)),"")</f>
        <v/>
      </c>
      <c r="Z51" s="462" t="str">
        <f>IFERROR(INDEX($C$3:$AJ$24,MATCH(Z$39,$C$3:$C$24,0),MATCH($L$37,$C$3:$AJ$3,0))*INDEX(Rule!$C$7:$AA$46,MATCH($D51,Rule!$C$7:$C$46,0),MATCH(Z$39,Rule!$C$7:$AA$7,0)),"")</f>
        <v/>
      </c>
      <c r="AA51" s="462" t="str">
        <f>IFERROR(INDEX($C$3:$AJ$24,MATCH(AA$39,$C$3:$C$24,0),MATCH($L$37,$C$3:$AJ$3,0))*INDEX(Rule!$C$7:$AA$46,MATCH($D51,Rule!$C$7:$C$46,0),MATCH(AA$39,Rule!$C$7:$AA$7,0)),"")</f>
        <v/>
      </c>
      <c r="AB51" s="462" t="str">
        <f>IFERROR(INDEX($C$3:$AJ$24,MATCH(AB$39,$C$3:$C$24,0),MATCH($L$37,$C$3:$AJ$3,0))*INDEX(Rule!$C$7:$AA$46,MATCH($D51,Rule!$C$7:$C$46,0),MATCH(AB$39,Rule!$C$7:$AA$7,0)),"")</f>
        <v/>
      </c>
      <c r="AC51" s="462" t="str">
        <f>IFERROR(INDEX($C$3:$AJ$24,MATCH(AC$39,$C$3:$C$24,0),MATCH($L$37,$C$3:$AJ$3,0))*INDEX(Rule!$C$7:$AA$46,MATCH($D51,Rule!$C$7:$C$46,0),MATCH(AC$39,Rule!$C$7:$AA$7,0)),"")</f>
        <v/>
      </c>
      <c r="AD51" s="462">
        <f>IFERROR(INDEX($C$3:$AJ$24,MATCH(AD$39,$C$3:$C$24,0),MATCH($L$37,$C$3:$AJ$3,0))*INDEX(Rule!$C$7:$AA$46,MATCH($D51,Rule!$C$7:$C$46,0),MATCH(AD$39,Rule!$C$7:$AA$7,0)),"")</f>
        <v>0</v>
      </c>
      <c r="AE51" s="462">
        <f>IFERROR(INDEX($C$3:$AJ$24,MATCH(AE$39,$C$3:$C$24,0),MATCH($L$37,$C$3:$AJ$3,0))*INDEX(Rule!$C$7:$AA$46,MATCH($D51,Rule!$C$7:$C$46,0),MATCH(AE$39,Rule!$C$7:$AA$7,0)),"")</f>
        <v>0</v>
      </c>
      <c r="AF51" s="462">
        <f>IFERROR(INDEX($C$3:$AJ$24,MATCH(AF$39,$C$3:$C$24,0),MATCH($L$37,$C$3:$AJ$3,0))*INDEX(Rule!$C$7:$AA$46,MATCH($D51,Rule!$C$7:$C$46,0),MATCH(AF$39,Rule!$C$7:$AA$7,0)),"")</f>
        <v>0</v>
      </c>
      <c r="AG51" s="462">
        <f>IFERROR(INDEX($C$3:$AJ$24,MATCH(AG$39,$C$3:$C$24,0),MATCH($L$37,$C$3:$AJ$3,0))*INDEX(Rule!$C$7:$AA$46,MATCH($D51,Rule!$C$7:$C$46,0),MATCH(AG$39,Rule!$C$7:$AA$7,0)),"")</f>
        <v>0</v>
      </c>
    </row>
    <row r="52" spans="4:33" x14ac:dyDescent="0.3">
      <c r="D52" s="218">
        <v>666517</v>
      </c>
      <c r="E52" s="218" t="s">
        <v>294</v>
      </c>
      <c r="H52" s="254">
        <f t="shared" si="0"/>
        <v>303</v>
      </c>
      <c r="K52" s="462">
        <f>IFERROR(INDEX($C$3:$AJ$24,MATCH(K$39,$C$3:$C$24,0),MATCH($L$37,$C$3:$AJ$3,0))*INDEX(Rule!$C$7:$AA$46,MATCH($D52,Rule!$C$7:$C$46,0),MATCH(K$39,Rule!$C$7:$AA$7,0)),"")</f>
        <v>0</v>
      </c>
      <c r="L52" s="462" t="str">
        <f>IFERROR(INDEX($C$3:$AJ$24,MATCH(L$39,$C$3:$C$24,0),MATCH($L$37,$C$3:$AJ$3,0))*INDEX(Rule!$C$7:$AA$46,MATCH($D52,Rule!$C$7:$C$46,0),MATCH(L$39,Rule!$C$7:$AA$7,0)),"")</f>
        <v/>
      </c>
      <c r="M52" s="462" t="str">
        <f>IFERROR(INDEX($C$3:$AJ$24,MATCH(M$39,$C$3:$C$24,0),MATCH($L$37,$C$3:$AJ$3,0))*INDEX(Rule!$C$7:$AA$46,MATCH($D52,Rule!$C$7:$C$46,0),MATCH(M$39,Rule!$C$7:$AA$7,0)),"")</f>
        <v/>
      </c>
      <c r="N52" s="462">
        <f>IFERROR(INDEX($C$3:$AJ$24,MATCH(N$39,$C$3:$C$24,0),MATCH($L$37,$C$3:$AJ$3,0))*INDEX(Rule!$C$7:$AA$46,MATCH($D52,Rule!$C$7:$C$46,0),MATCH(N$39,Rule!$C$7:$AA$7,0)),"")</f>
        <v>303</v>
      </c>
      <c r="O52" s="462" t="str">
        <f>IFERROR(INDEX($C$3:$AJ$24,MATCH(O$39,$C$3:$C$24,0),MATCH($L$37,$C$3:$AJ$3,0))*INDEX(Rule!$C$7:$AA$46,MATCH($D52,Rule!$C$7:$C$46,0),MATCH(O$39,Rule!$C$7:$AA$7,0)),"")</f>
        <v/>
      </c>
      <c r="P52" s="462" t="str">
        <f>IFERROR(INDEX($C$3:$AJ$24,MATCH(P$39,$C$3:$C$24,0),MATCH($L$37,$C$3:$AJ$3,0))*INDEX(Rule!$C$7:$AA$46,MATCH($D52,Rule!$C$7:$C$46,0),MATCH(P$39,Rule!$C$7:$AA$7,0)),"")</f>
        <v/>
      </c>
      <c r="Q52" s="462" t="str">
        <f>IFERROR(INDEX($C$3:$AJ$24,MATCH(Q$39,$C$3:$C$24,0),MATCH($L$37,$C$3:$AJ$3,0))*INDEX(Rule!$C$7:$AA$46,MATCH($D52,Rule!$C$7:$C$46,0),MATCH(Q$39,Rule!$C$7:$AA$7,0)),"")</f>
        <v/>
      </c>
      <c r="R52" s="462" t="str">
        <f>IFERROR(INDEX($C$3:$AJ$24,MATCH(R$39,$C$3:$C$24,0),MATCH($L$37,$C$3:$AJ$3,0))*INDEX(Rule!$C$7:$AA$46,MATCH($D52,Rule!$C$7:$C$46,0),MATCH(R$39,Rule!$C$7:$AA$7,0)),"")</f>
        <v/>
      </c>
      <c r="S52" s="462" t="str">
        <f>IFERROR(INDEX($C$3:$AJ$24,MATCH(S$39,$C$3:$C$24,0),MATCH($L$37,$C$3:$AJ$3,0))*INDEX(Rule!$C$7:$AA$46,MATCH($D52,Rule!$C$7:$C$46,0),MATCH(S$39,Rule!$C$7:$AA$7,0)),"")</f>
        <v/>
      </c>
      <c r="T52" s="462" t="str">
        <f>IFERROR(INDEX($C$3:$AJ$24,MATCH(T$39,$C$3:$C$24,0),MATCH($L$37,$C$3:$AJ$3,0))*INDEX(Rule!$C$7:$AA$46,MATCH($D52,Rule!$C$7:$C$46,0),MATCH(T$39,Rule!$C$7:$AA$7,0)),"")</f>
        <v/>
      </c>
      <c r="U52" s="462" t="str">
        <f>IFERROR(INDEX($C$3:$AJ$24,MATCH(U$39,$C$3:$C$24,0),MATCH($L$37,$C$3:$AJ$3,0))*INDEX(Rule!$C$7:$AA$46,MATCH($D52,Rule!$C$7:$C$46,0),MATCH(U$39,Rule!$C$7:$AA$7,0)),"")</f>
        <v/>
      </c>
      <c r="V52" s="462" t="str">
        <f>IFERROR(INDEX($C$3:$AJ$24,MATCH(V$39,$C$3:$C$24,0),MATCH($L$37,$C$3:$AJ$3,0))*INDEX(Rule!$C$7:$AA$46,MATCH($D52,Rule!$C$7:$C$46,0),MATCH(V$39,Rule!$C$7:$AA$7,0)),"")</f>
        <v/>
      </c>
      <c r="W52" s="462" t="str">
        <f>IFERROR(INDEX($C$3:$AJ$24,MATCH(W$39,$C$3:$C$24,0),MATCH($L$37,$C$3:$AJ$3,0))*INDEX(Rule!$C$7:$AA$46,MATCH($D52,Rule!$C$7:$C$46,0),MATCH(W$39,Rule!$C$7:$AA$7,0)),"")</f>
        <v/>
      </c>
      <c r="X52" s="462" t="str">
        <f>IFERROR(INDEX($C$3:$AJ$24,MATCH(X$39,$C$3:$C$24,0),MATCH($L$37,$C$3:$AJ$3,0))*INDEX(Rule!$C$7:$AA$46,MATCH($D52,Rule!$C$7:$C$46,0),MATCH(X$39,Rule!$C$7:$AA$7,0)),"")</f>
        <v/>
      </c>
      <c r="Y52" s="462" t="str">
        <f>IFERROR(INDEX($C$3:$AJ$24,MATCH(Y$39,$C$3:$C$24,0),MATCH($L$37,$C$3:$AJ$3,0))*INDEX(Rule!$C$7:$AA$46,MATCH($D52,Rule!$C$7:$C$46,0),MATCH(Y$39,Rule!$C$7:$AA$7,0)),"")</f>
        <v/>
      </c>
      <c r="Z52" s="462" t="str">
        <f>IFERROR(INDEX($C$3:$AJ$24,MATCH(Z$39,$C$3:$C$24,0),MATCH($L$37,$C$3:$AJ$3,0))*INDEX(Rule!$C$7:$AA$46,MATCH($D52,Rule!$C$7:$C$46,0),MATCH(Z$39,Rule!$C$7:$AA$7,0)),"")</f>
        <v/>
      </c>
      <c r="AA52" s="462" t="str">
        <f>IFERROR(INDEX($C$3:$AJ$24,MATCH(AA$39,$C$3:$C$24,0),MATCH($L$37,$C$3:$AJ$3,0))*INDEX(Rule!$C$7:$AA$46,MATCH($D52,Rule!$C$7:$C$46,0),MATCH(AA$39,Rule!$C$7:$AA$7,0)),"")</f>
        <v/>
      </c>
      <c r="AB52" s="462" t="str">
        <f>IFERROR(INDEX($C$3:$AJ$24,MATCH(AB$39,$C$3:$C$24,0),MATCH($L$37,$C$3:$AJ$3,0))*INDEX(Rule!$C$7:$AA$46,MATCH($D52,Rule!$C$7:$C$46,0),MATCH(AB$39,Rule!$C$7:$AA$7,0)),"")</f>
        <v/>
      </c>
      <c r="AC52" s="462" t="str">
        <f>IFERROR(INDEX($C$3:$AJ$24,MATCH(AC$39,$C$3:$C$24,0),MATCH($L$37,$C$3:$AJ$3,0))*INDEX(Rule!$C$7:$AA$46,MATCH($D52,Rule!$C$7:$C$46,0),MATCH(AC$39,Rule!$C$7:$AA$7,0)),"")</f>
        <v/>
      </c>
      <c r="AD52" s="462">
        <f>IFERROR(INDEX($C$3:$AJ$24,MATCH(AD$39,$C$3:$C$24,0),MATCH($L$37,$C$3:$AJ$3,0))*INDEX(Rule!$C$7:$AA$46,MATCH($D52,Rule!$C$7:$C$46,0),MATCH(AD$39,Rule!$C$7:$AA$7,0)),"")</f>
        <v>0</v>
      </c>
      <c r="AE52" s="462">
        <f>IFERROR(INDEX($C$3:$AJ$24,MATCH(AE$39,$C$3:$C$24,0),MATCH($L$37,$C$3:$AJ$3,0))*INDEX(Rule!$C$7:$AA$46,MATCH($D52,Rule!$C$7:$C$46,0),MATCH(AE$39,Rule!$C$7:$AA$7,0)),"")</f>
        <v>0</v>
      </c>
      <c r="AF52" s="462">
        <f>IFERROR(INDEX($C$3:$AJ$24,MATCH(AF$39,$C$3:$C$24,0),MATCH($L$37,$C$3:$AJ$3,0))*INDEX(Rule!$C$7:$AA$46,MATCH($D52,Rule!$C$7:$C$46,0),MATCH(AF$39,Rule!$C$7:$AA$7,0)),"")</f>
        <v>0</v>
      </c>
      <c r="AG52" s="462">
        <f>IFERROR(INDEX($C$3:$AJ$24,MATCH(AG$39,$C$3:$C$24,0),MATCH($L$37,$C$3:$AJ$3,0))*INDEX(Rule!$C$7:$AA$46,MATCH($D52,Rule!$C$7:$C$46,0),MATCH(AG$39,Rule!$C$7:$AA$7,0)),"")</f>
        <v>0</v>
      </c>
    </row>
    <row r="53" spans="4:33" x14ac:dyDescent="0.3">
      <c r="D53" s="218">
        <v>666518</v>
      </c>
      <c r="E53" s="218" t="s">
        <v>79</v>
      </c>
      <c r="H53" s="254">
        <f t="shared" si="0"/>
        <v>0</v>
      </c>
      <c r="K53" s="462">
        <f>IFERROR(INDEX($C$3:$AJ$24,MATCH(K$39,$C$3:$C$24,0),MATCH($L$37,$C$3:$AJ$3,0))*INDEX(Rule!$C$7:$AA$46,MATCH($D53,Rule!$C$7:$C$46,0),MATCH(K$39,Rule!$C$7:$AA$7,0)),"")</f>
        <v>0</v>
      </c>
      <c r="L53" s="462" t="str">
        <f>IFERROR(INDEX($C$3:$AJ$24,MATCH(L$39,$C$3:$C$24,0),MATCH($L$37,$C$3:$AJ$3,0))*INDEX(Rule!$C$7:$AA$46,MATCH($D53,Rule!$C$7:$C$46,0),MATCH(L$39,Rule!$C$7:$AA$7,0)),"")</f>
        <v/>
      </c>
      <c r="M53" s="462" t="str">
        <f>IFERROR(INDEX($C$3:$AJ$24,MATCH(M$39,$C$3:$C$24,0),MATCH($L$37,$C$3:$AJ$3,0))*INDEX(Rule!$C$7:$AA$46,MATCH($D53,Rule!$C$7:$C$46,0),MATCH(M$39,Rule!$C$7:$AA$7,0)),"")</f>
        <v/>
      </c>
      <c r="N53" s="462">
        <f>IFERROR(INDEX($C$3:$AJ$24,MATCH(N$39,$C$3:$C$24,0),MATCH($L$37,$C$3:$AJ$3,0))*INDEX(Rule!$C$7:$AA$46,MATCH($D53,Rule!$C$7:$C$46,0),MATCH(N$39,Rule!$C$7:$AA$7,0)),"")</f>
        <v>0</v>
      </c>
      <c r="O53" s="462" t="str">
        <f>IFERROR(INDEX($C$3:$AJ$24,MATCH(O$39,$C$3:$C$24,0),MATCH($L$37,$C$3:$AJ$3,0))*INDEX(Rule!$C$7:$AA$46,MATCH($D53,Rule!$C$7:$C$46,0),MATCH(O$39,Rule!$C$7:$AA$7,0)),"")</f>
        <v/>
      </c>
      <c r="P53" s="462" t="str">
        <f>IFERROR(INDEX($C$3:$AJ$24,MATCH(P$39,$C$3:$C$24,0),MATCH($L$37,$C$3:$AJ$3,0))*INDEX(Rule!$C$7:$AA$46,MATCH($D53,Rule!$C$7:$C$46,0),MATCH(P$39,Rule!$C$7:$AA$7,0)),"")</f>
        <v/>
      </c>
      <c r="Q53" s="462">
        <f>IFERROR(INDEX($C$3:$AJ$24,MATCH(Q$39,$C$3:$C$24,0),MATCH($L$37,$C$3:$AJ$3,0))*INDEX(Rule!$C$7:$AA$46,MATCH($D53,Rule!$C$7:$C$46,0),MATCH(Q$39,Rule!$C$7:$AA$7,0)),"")</f>
        <v>0</v>
      </c>
      <c r="R53" s="462" t="str">
        <f>IFERROR(INDEX($C$3:$AJ$24,MATCH(R$39,$C$3:$C$24,0),MATCH($L$37,$C$3:$AJ$3,0))*INDEX(Rule!$C$7:$AA$46,MATCH($D53,Rule!$C$7:$C$46,0),MATCH(R$39,Rule!$C$7:$AA$7,0)),"")</f>
        <v/>
      </c>
      <c r="S53" s="462" t="str">
        <f>IFERROR(INDEX($C$3:$AJ$24,MATCH(S$39,$C$3:$C$24,0),MATCH($L$37,$C$3:$AJ$3,0))*INDEX(Rule!$C$7:$AA$46,MATCH($D53,Rule!$C$7:$C$46,0),MATCH(S$39,Rule!$C$7:$AA$7,0)),"")</f>
        <v/>
      </c>
      <c r="T53" s="462" t="str">
        <f>IFERROR(INDEX($C$3:$AJ$24,MATCH(T$39,$C$3:$C$24,0),MATCH($L$37,$C$3:$AJ$3,0))*INDEX(Rule!$C$7:$AA$46,MATCH($D53,Rule!$C$7:$C$46,0),MATCH(T$39,Rule!$C$7:$AA$7,0)),"")</f>
        <v/>
      </c>
      <c r="U53" s="462">
        <f>IFERROR(INDEX($C$3:$AJ$24,MATCH(U$39,$C$3:$C$24,0),MATCH($L$37,$C$3:$AJ$3,0))*INDEX(Rule!$C$7:$AA$46,MATCH($D53,Rule!$C$7:$C$46,0),MATCH(U$39,Rule!$C$7:$AA$7,0)),"")</f>
        <v>0</v>
      </c>
      <c r="V53" s="462" t="str">
        <f>IFERROR(INDEX($C$3:$AJ$24,MATCH(V$39,$C$3:$C$24,0),MATCH($L$37,$C$3:$AJ$3,0))*INDEX(Rule!$C$7:$AA$46,MATCH($D53,Rule!$C$7:$C$46,0),MATCH(V$39,Rule!$C$7:$AA$7,0)),"")</f>
        <v/>
      </c>
      <c r="W53" s="462">
        <f>IFERROR(INDEX($C$3:$AJ$24,MATCH(W$39,$C$3:$C$24,0),MATCH($L$37,$C$3:$AJ$3,0))*INDEX(Rule!$C$7:$AA$46,MATCH($D53,Rule!$C$7:$C$46,0),MATCH(W$39,Rule!$C$7:$AA$7,0)),"")</f>
        <v>0</v>
      </c>
      <c r="X53" s="462" t="str">
        <f>IFERROR(INDEX($C$3:$AJ$24,MATCH(X$39,$C$3:$C$24,0),MATCH($L$37,$C$3:$AJ$3,0))*INDEX(Rule!$C$7:$AA$46,MATCH($D53,Rule!$C$7:$C$46,0),MATCH(X$39,Rule!$C$7:$AA$7,0)),"")</f>
        <v/>
      </c>
      <c r="Y53" s="462" t="str">
        <f>IFERROR(INDEX($C$3:$AJ$24,MATCH(Y$39,$C$3:$C$24,0),MATCH($L$37,$C$3:$AJ$3,0))*INDEX(Rule!$C$7:$AA$46,MATCH($D53,Rule!$C$7:$C$46,0),MATCH(Y$39,Rule!$C$7:$AA$7,0)),"")</f>
        <v/>
      </c>
      <c r="Z53" s="462" t="str">
        <f>IFERROR(INDEX($C$3:$AJ$24,MATCH(Z$39,$C$3:$C$24,0),MATCH($L$37,$C$3:$AJ$3,0))*INDEX(Rule!$C$7:$AA$46,MATCH($D53,Rule!$C$7:$C$46,0),MATCH(Z$39,Rule!$C$7:$AA$7,0)),"")</f>
        <v/>
      </c>
      <c r="AA53" s="462" t="str">
        <f>IFERROR(INDEX($C$3:$AJ$24,MATCH(AA$39,$C$3:$C$24,0),MATCH($L$37,$C$3:$AJ$3,0))*INDEX(Rule!$C$7:$AA$46,MATCH($D53,Rule!$C$7:$C$46,0),MATCH(AA$39,Rule!$C$7:$AA$7,0)),"")</f>
        <v/>
      </c>
      <c r="AB53" s="462" t="str">
        <f>IFERROR(INDEX($C$3:$AJ$24,MATCH(AB$39,$C$3:$C$24,0),MATCH($L$37,$C$3:$AJ$3,0))*INDEX(Rule!$C$7:$AA$46,MATCH($D53,Rule!$C$7:$C$46,0),MATCH(AB$39,Rule!$C$7:$AA$7,0)),"")</f>
        <v/>
      </c>
      <c r="AC53" s="462" t="str">
        <f>IFERROR(INDEX($C$3:$AJ$24,MATCH(AC$39,$C$3:$C$24,0),MATCH($L$37,$C$3:$AJ$3,0))*INDEX(Rule!$C$7:$AA$46,MATCH($D53,Rule!$C$7:$C$46,0),MATCH(AC$39,Rule!$C$7:$AA$7,0)),"")</f>
        <v/>
      </c>
      <c r="AD53" s="462">
        <f>IFERROR(INDEX($C$3:$AJ$24,MATCH(AD$39,$C$3:$C$24,0),MATCH($L$37,$C$3:$AJ$3,0))*INDEX(Rule!$C$7:$AA$46,MATCH($D53,Rule!$C$7:$C$46,0),MATCH(AD$39,Rule!$C$7:$AA$7,0)),"")</f>
        <v>0</v>
      </c>
      <c r="AE53" s="462">
        <f>IFERROR(INDEX($C$3:$AJ$24,MATCH(AE$39,$C$3:$C$24,0),MATCH($L$37,$C$3:$AJ$3,0))*INDEX(Rule!$C$7:$AA$46,MATCH($D53,Rule!$C$7:$C$46,0),MATCH(AE$39,Rule!$C$7:$AA$7,0)),"")</f>
        <v>0</v>
      </c>
      <c r="AF53" s="462">
        <f>IFERROR(INDEX($C$3:$AJ$24,MATCH(AF$39,$C$3:$C$24,0),MATCH($L$37,$C$3:$AJ$3,0))*INDEX(Rule!$C$7:$AA$46,MATCH($D53,Rule!$C$7:$C$46,0),MATCH(AF$39,Rule!$C$7:$AA$7,0)),"")</f>
        <v>0</v>
      </c>
      <c r="AG53" s="462">
        <f>IFERROR(INDEX($C$3:$AJ$24,MATCH(AG$39,$C$3:$C$24,0),MATCH($L$37,$C$3:$AJ$3,0))*INDEX(Rule!$C$7:$AA$46,MATCH($D53,Rule!$C$7:$C$46,0),MATCH(AG$39,Rule!$C$7:$AA$7,0)),"")</f>
        <v>0</v>
      </c>
    </row>
    <row r="54" spans="4:33" x14ac:dyDescent="0.3">
      <c r="D54" s="218">
        <v>666519</v>
      </c>
      <c r="E54" s="218" t="s">
        <v>295</v>
      </c>
      <c r="H54" s="254">
        <f t="shared" si="0"/>
        <v>303</v>
      </c>
      <c r="K54" s="462">
        <f>IFERROR(INDEX($C$3:$AJ$24,MATCH(K$39,$C$3:$C$24,0),MATCH($L$37,$C$3:$AJ$3,0))*INDEX(Rule!$C$7:$AA$46,MATCH($D54,Rule!$C$7:$C$46,0),MATCH(K$39,Rule!$C$7:$AA$7,0)),"")</f>
        <v>0</v>
      </c>
      <c r="L54" s="462" t="str">
        <f>IFERROR(INDEX($C$3:$AJ$24,MATCH(L$39,$C$3:$C$24,0),MATCH($L$37,$C$3:$AJ$3,0))*INDEX(Rule!$C$7:$AA$46,MATCH($D54,Rule!$C$7:$C$46,0),MATCH(L$39,Rule!$C$7:$AA$7,0)),"")</f>
        <v/>
      </c>
      <c r="M54" s="462" t="str">
        <f>IFERROR(INDEX($C$3:$AJ$24,MATCH(M$39,$C$3:$C$24,0),MATCH($L$37,$C$3:$AJ$3,0))*INDEX(Rule!$C$7:$AA$46,MATCH($D54,Rule!$C$7:$C$46,0),MATCH(M$39,Rule!$C$7:$AA$7,0)),"")</f>
        <v/>
      </c>
      <c r="N54" s="462">
        <f>IFERROR(INDEX($C$3:$AJ$24,MATCH(N$39,$C$3:$C$24,0),MATCH($L$37,$C$3:$AJ$3,0))*INDEX(Rule!$C$7:$AA$46,MATCH($D54,Rule!$C$7:$C$46,0),MATCH(N$39,Rule!$C$7:$AA$7,0)),"")</f>
        <v>303</v>
      </c>
      <c r="O54" s="462" t="str">
        <f>IFERROR(INDEX($C$3:$AJ$24,MATCH(O$39,$C$3:$C$24,0),MATCH($L$37,$C$3:$AJ$3,0))*INDEX(Rule!$C$7:$AA$46,MATCH($D54,Rule!$C$7:$C$46,0),MATCH(O$39,Rule!$C$7:$AA$7,0)),"")</f>
        <v/>
      </c>
      <c r="P54" s="462" t="str">
        <f>IFERROR(INDEX($C$3:$AJ$24,MATCH(P$39,$C$3:$C$24,0),MATCH($L$37,$C$3:$AJ$3,0))*INDEX(Rule!$C$7:$AA$46,MATCH($D54,Rule!$C$7:$C$46,0),MATCH(P$39,Rule!$C$7:$AA$7,0)),"")</f>
        <v/>
      </c>
      <c r="Q54" s="462" t="str">
        <f>IFERROR(INDEX($C$3:$AJ$24,MATCH(Q$39,$C$3:$C$24,0),MATCH($L$37,$C$3:$AJ$3,0))*INDEX(Rule!$C$7:$AA$46,MATCH($D54,Rule!$C$7:$C$46,0),MATCH(Q$39,Rule!$C$7:$AA$7,0)),"")</f>
        <v/>
      </c>
      <c r="R54" s="462" t="str">
        <f>IFERROR(INDEX($C$3:$AJ$24,MATCH(R$39,$C$3:$C$24,0),MATCH($L$37,$C$3:$AJ$3,0))*INDEX(Rule!$C$7:$AA$46,MATCH($D54,Rule!$C$7:$C$46,0),MATCH(R$39,Rule!$C$7:$AA$7,0)),"")</f>
        <v/>
      </c>
      <c r="S54" s="462" t="str">
        <f>IFERROR(INDEX($C$3:$AJ$24,MATCH(S$39,$C$3:$C$24,0),MATCH($L$37,$C$3:$AJ$3,0))*INDEX(Rule!$C$7:$AA$46,MATCH($D54,Rule!$C$7:$C$46,0),MATCH(S$39,Rule!$C$7:$AA$7,0)),"")</f>
        <v/>
      </c>
      <c r="T54" s="462" t="str">
        <f>IFERROR(INDEX($C$3:$AJ$24,MATCH(T$39,$C$3:$C$24,0),MATCH($L$37,$C$3:$AJ$3,0))*INDEX(Rule!$C$7:$AA$46,MATCH($D54,Rule!$C$7:$C$46,0),MATCH(T$39,Rule!$C$7:$AA$7,0)),"")</f>
        <v/>
      </c>
      <c r="U54" s="462" t="str">
        <f>IFERROR(INDEX($C$3:$AJ$24,MATCH(U$39,$C$3:$C$24,0),MATCH($L$37,$C$3:$AJ$3,0))*INDEX(Rule!$C$7:$AA$46,MATCH($D54,Rule!$C$7:$C$46,0),MATCH(U$39,Rule!$C$7:$AA$7,0)),"")</f>
        <v/>
      </c>
      <c r="V54" s="462" t="str">
        <f>IFERROR(INDEX($C$3:$AJ$24,MATCH(V$39,$C$3:$C$24,0),MATCH($L$37,$C$3:$AJ$3,0))*INDEX(Rule!$C$7:$AA$46,MATCH($D54,Rule!$C$7:$C$46,0),MATCH(V$39,Rule!$C$7:$AA$7,0)),"")</f>
        <v/>
      </c>
      <c r="W54" s="462" t="str">
        <f>IFERROR(INDEX($C$3:$AJ$24,MATCH(W$39,$C$3:$C$24,0),MATCH($L$37,$C$3:$AJ$3,0))*INDEX(Rule!$C$7:$AA$46,MATCH($D54,Rule!$C$7:$C$46,0),MATCH(W$39,Rule!$C$7:$AA$7,0)),"")</f>
        <v/>
      </c>
      <c r="X54" s="462" t="str">
        <f>IFERROR(INDEX($C$3:$AJ$24,MATCH(X$39,$C$3:$C$24,0),MATCH($L$37,$C$3:$AJ$3,0))*INDEX(Rule!$C$7:$AA$46,MATCH($D54,Rule!$C$7:$C$46,0),MATCH(X$39,Rule!$C$7:$AA$7,0)),"")</f>
        <v/>
      </c>
      <c r="Y54" s="462" t="str">
        <f>IFERROR(INDEX($C$3:$AJ$24,MATCH(Y$39,$C$3:$C$24,0),MATCH($L$37,$C$3:$AJ$3,0))*INDEX(Rule!$C$7:$AA$46,MATCH($D54,Rule!$C$7:$C$46,0),MATCH(Y$39,Rule!$C$7:$AA$7,0)),"")</f>
        <v/>
      </c>
      <c r="Z54" s="462" t="str">
        <f>IFERROR(INDEX($C$3:$AJ$24,MATCH(Z$39,$C$3:$C$24,0),MATCH($L$37,$C$3:$AJ$3,0))*INDEX(Rule!$C$7:$AA$46,MATCH($D54,Rule!$C$7:$C$46,0),MATCH(Z$39,Rule!$C$7:$AA$7,0)),"")</f>
        <v/>
      </c>
      <c r="AA54" s="462" t="str">
        <f>IFERROR(INDEX($C$3:$AJ$24,MATCH(AA$39,$C$3:$C$24,0),MATCH($L$37,$C$3:$AJ$3,0))*INDEX(Rule!$C$7:$AA$46,MATCH($D54,Rule!$C$7:$C$46,0),MATCH(AA$39,Rule!$C$7:$AA$7,0)),"")</f>
        <v/>
      </c>
      <c r="AB54" s="462" t="str">
        <f>IFERROR(INDEX($C$3:$AJ$24,MATCH(AB$39,$C$3:$C$24,0),MATCH($L$37,$C$3:$AJ$3,0))*INDEX(Rule!$C$7:$AA$46,MATCH($D54,Rule!$C$7:$C$46,0),MATCH(AB$39,Rule!$C$7:$AA$7,0)),"")</f>
        <v/>
      </c>
      <c r="AC54" s="462" t="str">
        <f>IFERROR(INDEX($C$3:$AJ$24,MATCH(AC$39,$C$3:$C$24,0),MATCH($L$37,$C$3:$AJ$3,0))*INDEX(Rule!$C$7:$AA$46,MATCH($D54,Rule!$C$7:$C$46,0),MATCH(AC$39,Rule!$C$7:$AA$7,0)),"")</f>
        <v/>
      </c>
      <c r="AD54" s="462">
        <f>IFERROR(INDEX($C$3:$AJ$24,MATCH(AD$39,$C$3:$C$24,0),MATCH($L$37,$C$3:$AJ$3,0))*INDEX(Rule!$C$7:$AA$46,MATCH($D54,Rule!$C$7:$C$46,0),MATCH(AD$39,Rule!$C$7:$AA$7,0)),"")</f>
        <v>0</v>
      </c>
      <c r="AE54" s="462">
        <f>IFERROR(INDEX($C$3:$AJ$24,MATCH(AE$39,$C$3:$C$24,0),MATCH($L$37,$C$3:$AJ$3,0))*INDEX(Rule!$C$7:$AA$46,MATCH($D54,Rule!$C$7:$C$46,0),MATCH(AE$39,Rule!$C$7:$AA$7,0)),"")</f>
        <v>0</v>
      </c>
      <c r="AF54" s="462">
        <f>IFERROR(INDEX($C$3:$AJ$24,MATCH(AF$39,$C$3:$C$24,0),MATCH($L$37,$C$3:$AJ$3,0))*INDEX(Rule!$C$7:$AA$46,MATCH($D54,Rule!$C$7:$C$46,0),MATCH(AF$39,Rule!$C$7:$AA$7,0)),"")</f>
        <v>0</v>
      </c>
      <c r="AG54" s="462">
        <f>IFERROR(INDEX($C$3:$AJ$24,MATCH(AG$39,$C$3:$C$24,0),MATCH($L$37,$C$3:$AJ$3,0))*INDEX(Rule!$C$7:$AA$46,MATCH($D54,Rule!$C$7:$C$46,0),MATCH(AG$39,Rule!$C$7:$AA$7,0)),"")</f>
        <v>0</v>
      </c>
    </row>
    <row r="55" spans="4:33" x14ac:dyDescent="0.3">
      <c r="D55" s="218">
        <v>666521</v>
      </c>
      <c r="E55" s="218" t="s">
        <v>81</v>
      </c>
      <c r="H55" s="254">
        <f t="shared" si="0"/>
        <v>280</v>
      </c>
      <c r="K55" s="462">
        <f>IFERROR(INDEX($C$3:$AJ$24,MATCH(K$39,$C$3:$C$24,0),MATCH($L$37,$C$3:$AJ$3,0))*INDEX(Rule!$C$7:$AA$46,MATCH($D55,Rule!$C$7:$C$46,0),MATCH(K$39,Rule!$C$7:$AA$7,0)),"")</f>
        <v>0</v>
      </c>
      <c r="L55" s="462" t="str">
        <f>IFERROR(INDEX($C$3:$AJ$24,MATCH(L$39,$C$3:$C$24,0),MATCH($L$37,$C$3:$AJ$3,0))*INDEX(Rule!$C$7:$AA$46,MATCH($D55,Rule!$C$7:$C$46,0),MATCH(L$39,Rule!$C$7:$AA$7,0)),"")</f>
        <v/>
      </c>
      <c r="M55" s="462" t="str">
        <f>IFERROR(INDEX($C$3:$AJ$24,MATCH(M$39,$C$3:$C$24,0),MATCH($L$37,$C$3:$AJ$3,0))*INDEX(Rule!$C$7:$AA$46,MATCH($D55,Rule!$C$7:$C$46,0),MATCH(M$39,Rule!$C$7:$AA$7,0)),"")</f>
        <v/>
      </c>
      <c r="N55" s="462">
        <f>IFERROR(INDEX($C$3:$AJ$24,MATCH(N$39,$C$3:$C$24,0),MATCH($L$37,$C$3:$AJ$3,0))*INDEX(Rule!$C$7:$AA$46,MATCH($D55,Rule!$C$7:$C$46,0),MATCH(N$39,Rule!$C$7:$AA$7,0)),"")</f>
        <v>0</v>
      </c>
      <c r="O55" s="462">
        <f>IFERROR(INDEX($C$3:$AJ$24,MATCH(O$39,$C$3:$C$24,0),MATCH($L$37,$C$3:$AJ$3,0))*INDEX(Rule!$C$7:$AA$46,MATCH($D55,Rule!$C$7:$C$46,0),MATCH(O$39,Rule!$C$7:$AA$7,0)),"")</f>
        <v>13</v>
      </c>
      <c r="P55" s="462" t="str">
        <f>IFERROR(INDEX($C$3:$AJ$24,MATCH(P$39,$C$3:$C$24,0),MATCH($L$37,$C$3:$AJ$3,0))*INDEX(Rule!$C$7:$AA$46,MATCH($D55,Rule!$C$7:$C$46,0),MATCH(P$39,Rule!$C$7:$AA$7,0)),"")</f>
        <v/>
      </c>
      <c r="Q55" s="462" t="str">
        <f>IFERROR(INDEX($C$3:$AJ$24,MATCH(Q$39,$C$3:$C$24,0),MATCH($L$37,$C$3:$AJ$3,0))*INDEX(Rule!$C$7:$AA$46,MATCH($D55,Rule!$C$7:$C$46,0),MATCH(Q$39,Rule!$C$7:$AA$7,0)),"")</f>
        <v/>
      </c>
      <c r="R55" s="462" t="str">
        <f>IFERROR(INDEX($C$3:$AJ$24,MATCH(R$39,$C$3:$C$24,0),MATCH($L$37,$C$3:$AJ$3,0))*INDEX(Rule!$C$7:$AA$46,MATCH($D55,Rule!$C$7:$C$46,0),MATCH(R$39,Rule!$C$7:$AA$7,0)),"")</f>
        <v/>
      </c>
      <c r="S55" s="462" t="str">
        <f>IFERROR(INDEX($C$3:$AJ$24,MATCH(S$39,$C$3:$C$24,0),MATCH($L$37,$C$3:$AJ$3,0))*INDEX(Rule!$C$7:$AA$46,MATCH($D55,Rule!$C$7:$C$46,0),MATCH(S$39,Rule!$C$7:$AA$7,0)),"")</f>
        <v/>
      </c>
      <c r="T55" s="462" t="str">
        <f>IFERROR(INDEX($C$3:$AJ$24,MATCH(T$39,$C$3:$C$24,0),MATCH($L$37,$C$3:$AJ$3,0))*INDEX(Rule!$C$7:$AA$46,MATCH($D55,Rule!$C$7:$C$46,0),MATCH(T$39,Rule!$C$7:$AA$7,0)),"")</f>
        <v/>
      </c>
      <c r="U55" s="462" t="str">
        <f>IFERROR(INDEX($C$3:$AJ$24,MATCH(U$39,$C$3:$C$24,0),MATCH($L$37,$C$3:$AJ$3,0))*INDEX(Rule!$C$7:$AA$46,MATCH($D55,Rule!$C$7:$C$46,0),MATCH(U$39,Rule!$C$7:$AA$7,0)),"")</f>
        <v/>
      </c>
      <c r="V55" s="462" t="str">
        <f>IFERROR(INDEX($C$3:$AJ$24,MATCH(V$39,$C$3:$C$24,0),MATCH($L$37,$C$3:$AJ$3,0))*INDEX(Rule!$C$7:$AA$46,MATCH($D55,Rule!$C$7:$C$46,0),MATCH(V$39,Rule!$C$7:$AA$7,0)),"")</f>
        <v/>
      </c>
      <c r="W55" s="462" t="str">
        <f>IFERROR(INDEX($C$3:$AJ$24,MATCH(W$39,$C$3:$C$24,0),MATCH($L$37,$C$3:$AJ$3,0))*INDEX(Rule!$C$7:$AA$46,MATCH($D55,Rule!$C$7:$C$46,0),MATCH(W$39,Rule!$C$7:$AA$7,0)),"")</f>
        <v/>
      </c>
      <c r="X55" s="462" t="str">
        <f>IFERROR(INDEX($C$3:$AJ$24,MATCH(X$39,$C$3:$C$24,0),MATCH($L$37,$C$3:$AJ$3,0))*INDEX(Rule!$C$7:$AA$46,MATCH($D55,Rule!$C$7:$C$46,0),MATCH(X$39,Rule!$C$7:$AA$7,0)),"")</f>
        <v/>
      </c>
      <c r="Y55" s="462" t="str">
        <f>IFERROR(INDEX($C$3:$AJ$24,MATCH(Y$39,$C$3:$C$24,0),MATCH($L$37,$C$3:$AJ$3,0))*INDEX(Rule!$C$7:$AA$46,MATCH($D55,Rule!$C$7:$C$46,0),MATCH(Y$39,Rule!$C$7:$AA$7,0)),"")</f>
        <v/>
      </c>
      <c r="Z55" s="462">
        <f>IFERROR(INDEX($C$3:$AJ$24,MATCH(Z$39,$C$3:$C$24,0),MATCH($L$37,$C$3:$AJ$3,0))*INDEX(Rule!$C$7:$AA$46,MATCH($D55,Rule!$C$7:$C$46,0),MATCH(Z$39,Rule!$C$7:$AA$7,0)),"")</f>
        <v>176</v>
      </c>
      <c r="AA55" s="462">
        <f>IFERROR(INDEX($C$3:$AJ$24,MATCH(AA$39,$C$3:$C$24,0),MATCH($L$37,$C$3:$AJ$3,0))*INDEX(Rule!$C$7:$AA$46,MATCH($D55,Rule!$C$7:$C$46,0),MATCH(AA$39,Rule!$C$7:$AA$7,0)),"")</f>
        <v>91</v>
      </c>
      <c r="AB55" s="462" t="str">
        <f>IFERROR(INDEX($C$3:$AJ$24,MATCH(AB$39,$C$3:$C$24,0),MATCH($L$37,$C$3:$AJ$3,0))*INDEX(Rule!$C$7:$AA$46,MATCH($D55,Rule!$C$7:$C$46,0),MATCH(AB$39,Rule!$C$7:$AA$7,0)),"")</f>
        <v/>
      </c>
      <c r="AC55" s="462" t="str">
        <f>IFERROR(INDEX($C$3:$AJ$24,MATCH(AC$39,$C$3:$C$24,0),MATCH($L$37,$C$3:$AJ$3,0))*INDEX(Rule!$C$7:$AA$46,MATCH($D55,Rule!$C$7:$C$46,0),MATCH(AC$39,Rule!$C$7:$AA$7,0)),"")</f>
        <v/>
      </c>
      <c r="AD55" s="462">
        <f>IFERROR(INDEX($C$3:$AJ$24,MATCH(AD$39,$C$3:$C$24,0),MATCH($L$37,$C$3:$AJ$3,0))*INDEX(Rule!$C$7:$AA$46,MATCH($D55,Rule!$C$7:$C$46,0),MATCH(AD$39,Rule!$C$7:$AA$7,0)),"")</f>
        <v>0</v>
      </c>
      <c r="AE55" s="462">
        <f>IFERROR(INDEX($C$3:$AJ$24,MATCH(AE$39,$C$3:$C$24,0),MATCH($L$37,$C$3:$AJ$3,0))*INDEX(Rule!$C$7:$AA$46,MATCH($D55,Rule!$C$7:$C$46,0),MATCH(AE$39,Rule!$C$7:$AA$7,0)),"")</f>
        <v>0</v>
      </c>
      <c r="AF55" s="462">
        <f>IFERROR(INDEX($C$3:$AJ$24,MATCH(AF$39,$C$3:$C$24,0),MATCH($L$37,$C$3:$AJ$3,0))*INDEX(Rule!$C$7:$AA$46,MATCH($D55,Rule!$C$7:$C$46,0),MATCH(AF$39,Rule!$C$7:$AA$7,0)),"")</f>
        <v>0</v>
      </c>
      <c r="AG55" s="462">
        <f>IFERROR(INDEX($C$3:$AJ$24,MATCH(AG$39,$C$3:$C$24,0),MATCH($L$37,$C$3:$AJ$3,0))*INDEX(Rule!$C$7:$AA$46,MATCH($D55,Rule!$C$7:$C$46,0),MATCH(AG$39,Rule!$C$7:$AA$7,0)),"")</f>
        <v>0</v>
      </c>
    </row>
    <row r="56" spans="4:33" x14ac:dyDescent="0.3">
      <c r="D56" s="218">
        <v>666522</v>
      </c>
      <c r="E56" s="218" t="s">
        <v>82</v>
      </c>
      <c r="H56" s="254">
        <f t="shared" si="0"/>
        <v>2138</v>
      </c>
      <c r="K56" s="462">
        <f>IFERROR(INDEX($C$3:$AJ$24,MATCH(K$39,$C$3:$C$24,0),MATCH($L$37,$C$3:$AJ$3,0))*INDEX(Rule!$C$7:$AA$46,MATCH($D56,Rule!$C$7:$C$46,0),MATCH(K$39,Rule!$C$7:$AA$7,0)),"")</f>
        <v>0</v>
      </c>
      <c r="L56" s="462" t="str">
        <f>IFERROR(INDEX($C$3:$AJ$24,MATCH(L$39,$C$3:$C$24,0),MATCH($L$37,$C$3:$AJ$3,0))*INDEX(Rule!$C$7:$AA$46,MATCH($D56,Rule!$C$7:$C$46,0),MATCH(L$39,Rule!$C$7:$AA$7,0)),"")</f>
        <v/>
      </c>
      <c r="M56" s="462" t="str">
        <f>IFERROR(INDEX($C$3:$AJ$24,MATCH(M$39,$C$3:$C$24,0),MATCH($L$37,$C$3:$AJ$3,0))*INDEX(Rule!$C$7:$AA$46,MATCH($D56,Rule!$C$7:$C$46,0),MATCH(M$39,Rule!$C$7:$AA$7,0)),"")</f>
        <v/>
      </c>
      <c r="N56" s="462">
        <f>IFERROR(INDEX($C$3:$AJ$24,MATCH(N$39,$C$3:$C$24,0),MATCH($L$37,$C$3:$AJ$3,0))*INDEX(Rule!$C$7:$AA$46,MATCH($D56,Rule!$C$7:$C$46,0),MATCH(N$39,Rule!$C$7:$AA$7,0)),"")</f>
        <v>1515</v>
      </c>
      <c r="O56" s="462">
        <f>IFERROR(INDEX($C$3:$AJ$24,MATCH(O$39,$C$3:$C$24,0),MATCH($L$37,$C$3:$AJ$3,0))*INDEX(Rule!$C$7:$AA$46,MATCH($D56,Rule!$C$7:$C$46,0),MATCH(O$39,Rule!$C$7:$AA$7,0)),"")</f>
        <v>13</v>
      </c>
      <c r="P56" s="462" t="str">
        <f>IFERROR(INDEX($C$3:$AJ$24,MATCH(P$39,$C$3:$C$24,0),MATCH($L$37,$C$3:$AJ$3,0))*INDEX(Rule!$C$7:$AA$46,MATCH($D56,Rule!$C$7:$C$46,0),MATCH(P$39,Rule!$C$7:$AA$7,0)),"")</f>
        <v/>
      </c>
      <c r="Q56" s="462">
        <f>IFERROR(INDEX($C$3:$AJ$24,MATCH(Q$39,$C$3:$C$24,0),MATCH($L$37,$C$3:$AJ$3,0))*INDEX(Rule!$C$7:$AA$46,MATCH($D56,Rule!$C$7:$C$46,0),MATCH(Q$39,Rule!$C$7:$AA$7,0)),"")</f>
        <v>484</v>
      </c>
      <c r="R56" s="462" t="str">
        <f>IFERROR(INDEX($C$3:$AJ$24,MATCH(R$39,$C$3:$C$24,0),MATCH($L$37,$C$3:$AJ$3,0))*INDEX(Rule!$C$7:$AA$46,MATCH($D56,Rule!$C$7:$C$46,0),MATCH(R$39,Rule!$C$7:$AA$7,0)),"")</f>
        <v/>
      </c>
      <c r="S56" s="462" t="str">
        <f>IFERROR(INDEX($C$3:$AJ$24,MATCH(S$39,$C$3:$C$24,0),MATCH($L$37,$C$3:$AJ$3,0))*INDEX(Rule!$C$7:$AA$46,MATCH($D56,Rule!$C$7:$C$46,0),MATCH(S$39,Rule!$C$7:$AA$7,0)),"")</f>
        <v/>
      </c>
      <c r="T56" s="462" t="str">
        <f>IFERROR(INDEX($C$3:$AJ$24,MATCH(T$39,$C$3:$C$24,0),MATCH($L$37,$C$3:$AJ$3,0))*INDEX(Rule!$C$7:$AA$46,MATCH($D56,Rule!$C$7:$C$46,0),MATCH(T$39,Rule!$C$7:$AA$7,0)),"")</f>
        <v/>
      </c>
      <c r="U56" s="462" t="str">
        <f>IFERROR(INDEX($C$3:$AJ$24,MATCH(U$39,$C$3:$C$24,0),MATCH($L$37,$C$3:$AJ$3,0))*INDEX(Rule!$C$7:$AA$46,MATCH($D56,Rule!$C$7:$C$46,0),MATCH(U$39,Rule!$C$7:$AA$7,0)),"")</f>
        <v/>
      </c>
      <c r="V56" s="462" t="str">
        <f>IFERROR(INDEX($C$3:$AJ$24,MATCH(V$39,$C$3:$C$24,0),MATCH($L$37,$C$3:$AJ$3,0))*INDEX(Rule!$C$7:$AA$46,MATCH($D56,Rule!$C$7:$C$46,0),MATCH(V$39,Rule!$C$7:$AA$7,0)),"")</f>
        <v/>
      </c>
      <c r="W56" s="462">
        <f>IFERROR(INDEX($C$3:$AJ$24,MATCH(W$39,$C$3:$C$24,0),MATCH($L$37,$C$3:$AJ$3,0))*INDEX(Rule!$C$7:$AA$46,MATCH($D56,Rule!$C$7:$C$46,0),MATCH(W$39,Rule!$C$7:$AA$7,0)),"")</f>
        <v>126</v>
      </c>
      <c r="X56" s="462" t="str">
        <f>IFERROR(INDEX($C$3:$AJ$24,MATCH(X$39,$C$3:$C$24,0),MATCH($L$37,$C$3:$AJ$3,0))*INDEX(Rule!$C$7:$AA$46,MATCH($D56,Rule!$C$7:$C$46,0),MATCH(X$39,Rule!$C$7:$AA$7,0)),"")</f>
        <v/>
      </c>
      <c r="Y56" s="462" t="str">
        <f>IFERROR(INDEX($C$3:$AJ$24,MATCH(Y$39,$C$3:$C$24,0),MATCH($L$37,$C$3:$AJ$3,0))*INDEX(Rule!$C$7:$AA$46,MATCH($D56,Rule!$C$7:$C$46,0),MATCH(Y$39,Rule!$C$7:$AA$7,0)),"")</f>
        <v/>
      </c>
      <c r="Z56" s="462" t="str">
        <f>IFERROR(INDEX($C$3:$AJ$24,MATCH(Z$39,$C$3:$C$24,0),MATCH($L$37,$C$3:$AJ$3,0))*INDEX(Rule!$C$7:$AA$46,MATCH($D56,Rule!$C$7:$C$46,0),MATCH(Z$39,Rule!$C$7:$AA$7,0)),"")</f>
        <v/>
      </c>
      <c r="AA56" s="462" t="str">
        <f>IFERROR(INDEX($C$3:$AJ$24,MATCH(AA$39,$C$3:$C$24,0),MATCH($L$37,$C$3:$AJ$3,0))*INDEX(Rule!$C$7:$AA$46,MATCH($D56,Rule!$C$7:$C$46,0),MATCH(AA$39,Rule!$C$7:$AA$7,0)),"")</f>
        <v/>
      </c>
      <c r="AB56" s="462" t="str">
        <f>IFERROR(INDEX($C$3:$AJ$24,MATCH(AB$39,$C$3:$C$24,0),MATCH($L$37,$C$3:$AJ$3,0))*INDEX(Rule!$C$7:$AA$46,MATCH($D56,Rule!$C$7:$C$46,0),MATCH(AB$39,Rule!$C$7:$AA$7,0)),"")</f>
        <v/>
      </c>
      <c r="AC56" s="462" t="str">
        <f>IFERROR(INDEX($C$3:$AJ$24,MATCH(AC$39,$C$3:$C$24,0),MATCH($L$37,$C$3:$AJ$3,0))*INDEX(Rule!$C$7:$AA$46,MATCH($D56,Rule!$C$7:$C$46,0),MATCH(AC$39,Rule!$C$7:$AA$7,0)),"")</f>
        <v/>
      </c>
      <c r="AD56" s="462">
        <f>IFERROR(INDEX($C$3:$AJ$24,MATCH(AD$39,$C$3:$C$24,0),MATCH($L$37,$C$3:$AJ$3,0))*INDEX(Rule!$C$7:$AA$46,MATCH($D56,Rule!$C$7:$C$46,0),MATCH(AD$39,Rule!$C$7:$AA$7,0)),"")</f>
        <v>0</v>
      </c>
      <c r="AE56" s="462">
        <f>IFERROR(INDEX($C$3:$AJ$24,MATCH(AE$39,$C$3:$C$24,0),MATCH($L$37,$C$3:$AJ$3,0))*INDEX(Rule!$C$7:$AA$46,MATCH($D56,Rule!$C$7:$C$46,0),MATCH(AE$39,Rule!$C$7:$AA$7,0)),"")</f>
        <v>0</v>
      </c>
      <c r="AF56" s="462">
        <f>IFERROR(INDEX($C$3:$AJ$24,MATCH(AF$39,$C$3:$C$24,0),MATCH($L$37,$C$3:$AJ$3,0))*INDEX(Rule!$C$7:$AA$46,MATCH($D56,Rule!$C$7:$C$46,0),MATCH(AF$39,Rule!$C$7:$AA$7,0)),"")</f>
        <v>0</v>
      </c>
      <c r="AG56" s="462">
        <f>IFERROR(INDEX($C$3:$AJ$24,MATCH(AG$39,$C$3:$C$24,0),MATCH($L$37,$C$3:$AJ$3,0))*INDEX(Rule!$C$7:$AA$46,MATCH($D56,Rule!$C$7:$C$46,0),MATCH(AG$39,Rule!$C$7:$AA$7,0)),"")</f>
        <v>0</v>
      </c>
    </row>
    <row r="57" spans="4:33" x14ac:dyDescent="0.3">
      <c r="D57" s="218">
        <v>666523</v>
      </c>
      <c r="E57" s="218" t="s">
        <v>297</v>
      </c>
      <c r="H57" s="254">
        <f t="shared" si="0"/>
        <v>215</v>
      </c>
      <c r="K57" s="462">
        <f>IFERROR(INDEX($C$3:$AJ$24,MATCH(K$39,$C$3:$C$24,0),MATCH($L$37,$C$3:$AJ$3,0))*INDEX(Rule!$C$7:$AA$46,MATCH($D57,Rule!$C$7:$C$46,0),MATCH(K$39,Rule!$C$7:$AA$7,0)),"")</f>
        <v>0</v>
      </c>
      <c r="L57" s="462" t="str">
        <f>IFERROR(INDEX($C$3:$AJ$24,MATCH(L$39,$C$3:$C$24,0),MATCH($L$37,$C$3:$AJ$3,0))*INDEX(Rule!$C$7:$AA$46,MATCH($D57,Rule!$C$7:$C$46,0),MATCH(L$39,Rule!$C$7:$AA$7,0)),"")</f>
        <v/>
      </c>
      <c r="M57" s="462" t="str">
        <f>IFERROR(INDEX($C$3:$AJ$24,MATCH(M$39,$C$3:$C$24,0),MATCH($L$37,$C$3:$AJ$3,0))*INDEX(Rule!$C$7:$AA$46,MATCH($D57,Rule!$C$7:$C$46,0),MATCH(M$39,Rule!$C$7:$AA$7,0)),"")</f>
        <v/>
      </c>
      <c r="N57" s="462">
        <f>IFERROR(INDEX($C$3:$AJ$24,MATCH(N$39,$C$3:$C$24,0),MATCH($L$37,$C$3:$AJ$3,0))*INDEX(Rule!$C$7:$AA$46,MATCH($D57,Rule!$C$7:$C$46,0),MATCH(N$39,Rule!$C$7:$AA$7,0)),"")</f>
        <v>0</v>
      </c>
      <c r="O57" s="462" t="str">
        <f>IFERROR(INDEX($C$3:$AJ$24,MATCH(O$39,$C$3:$C$24,0),MATCH($L$37,$C$3:$AJ$3,0))*INDEX(Rule!$C$7:$AA$46,MATCH($D57,Rule!$C$7:$C$46,0),MATCH(O$39,Rule!$C$7:$AA$7,0)),"")</f>
        <v/>
      </c>
      <c r="P57" s="462" t="str">
        <f>IFERROR(INDEX($C$3:$AJ$24,MATCH(P$39,$C$3:$C$24,0),MATCH($L$37,$C$3:$AJ$3,0))*INDEX(Rule!$C$7:$AA$46,MATCH($D57,Rule!$C$7:$C$46,0),MATCH(P$39,Rule!$C$7:$AA$7,0)),"")</f>
        <v/>
      </c>
      <c r="Q57" s="462" t="str">
        <f>IFERROR(INDEX($C$3:$AJ$24,MATCH(Q$39,$C$3:$C$24,0),MATCH($L$37,$C$3:$AJ$3,0))*INDEX(Rule!$C$7:$AA$46,MATCH($D57,Rule!$C$7:$C$46,0),MATCH(Q$39,Rule!$C$7:$AA$7,0)),"")</f>
        <v/>
      </c>
      <c r="R57" s="462">
        <f>IFERROR(INDEX($C$3:$AJ$24,MATCH(R$39,$C$3:$C$24,0),MATCH($L$37,$C$3:$AJ$3,0))*INDEX(Rule!$C$7:$AA$46,MATCH($D57,Rule!$C$7:$C$46,0),MATCH(R$39,Rule!$C$7:$AA$7,0)),"")</f>
        <v>215</v>
      </c>
      <c r="S57" s="462" t="str">
        <f>IFERROR(INDEX($C$3:$AJ$24,MATCH(S$39,$C$3:$C$24,0),MATCH($L$37,$C$3:$AJ$3,0))*INDEX(Rule!$C$7:$AA$46,MATCH($D57,Rule!$C$7:$C$46,0),MATCH(S$39,Rule!$C$7:$AA$7,0)),"")</f>
        <v/>
      </c>
      <c r="T57" s="462" t="str">
        <f>IFERROR(INDEX($C$3:$AJ$24,MATCH(T$39,$C$3:$C$24,0),MATCH($L$37,$C$3:$AJ$3,0))*INDEX(Rule!$C$7:$AA$46,MATCH($D57,Rule!$C$7:$C$46,0),MATCH(T$39,Rule!$C$7:$AA$7,0)),"")</f>
        <v/>
      </c>
      <c r="U57" s="462" t="str">
        <f>IFERROR(INDEX($C$3:$AJ$24,MATCH(U$39,$C$3:$C$24,0),MATCH($L$37,$C$3:$AJ$3,0))*INDEX(Rule!$C$7:$AA$46,MATCH($D57,Rule!$C$7:$C$46,0),MATCH(U$39,Rule!$C$7:$AA$7,0)),"")</f>
        <v/>
      </c>
      <c r="V57" s="462" t="str">
        <f>IFERROR(INDEX($C$3:$AJ$24,MATCH(V$39,$C$3:$C$24,0),MATCH($L$37,$C$3:$AJ$3,0))*INDEX(Rule!$C$7:$AA$46,MATCH($D57,Rule!$C$7:$C$46,0),MATCH(V$39,Rule!$C$7:$AA$7,0)),"")</f>
        <v/>
      </c>
      <c r="W57" s="462" t="str">
        <f>IFERROR(INDEX($C$3:$AJ$24,MATCH(W$39,$C$3:$C$24,0),MATCH($L$37,$C$3:$AJ$3,0))*INDEX(Rule!$C$7:$AA$46,MATCH($D57,Rule!$C$7:$C$46,0),MATCH(W$39,Rule!$C$7:$AA$7,0)),"")</f>
        <v/>
      </c>
      <c r="X57" s="462" t="str">
        <f>IFERROR(INDEX($C$3:$AJ$24,MATCH(X$39,$C$3:$C$24,0),MATCH($L$37,$C$3:$AJ$3,0))*INDEX(Rule!$C$7:$AA$46,MATCH($D57,Rule!$C$7:$C$46,0),MATCH(X$39,Rule!$C$7:$AA$7,0)),"")</f>
        <v/>
      </c>
      <c r="Y57" s="462" t="str">
        <f>IFERROR(INDEX($C$3:$AJ$24,MATCH(Y$39,$C$3:$C$24,0),MATCH($L$37,$C$3:$AJ$3,0))*INDEX(Rule!$C$7:$AA$46,MATCH($D57,Rule!$C$7:$C$46,0),MATCH(Y$39,Rule!$C$7:$AA$7,0)),"")</f>
        <v/>
      </c>
      <c r="Z57" s="462" t="str">
        <f>IFERROR(INDEX($C$3:$AJ$24,MATCH(Z$39,$C$3:$C$24,0),MATCH($L$37,$C$3:$AJ$3,0))*INDEX(Rule!$C$7:$AA$46,MATCH($D57,Rule!$C$7:$C$46,0),MATCH(Z$39,Rule!$C$7:$AA$7,0)),"")</f>
        <v/>
      </c>
      <c r="AA57" s="462" t="str">
        <f>IFERROR(INDEX($C$3:$AJ$24,MATCH(AA$39,$C$3:$C$24,0),MATCH($L$37,$C$3:$AJ$3,0))*INDEX(Rule!$C$7:$AA$46,MATCH($D57,Rule!$C$7:$C$46,0),MATCH(AA$39,Rule!$C$7:$AA$7,0)),"")</f>
        <v/>
      </c>
      <c r="AB57" s="462" t="str">
        <f>IFERROR(INDEX($C$3:$AJ$24,MATCH(AB$39,$C$3:$C$24,0),MATCH($L$37,$C$3:$AJ$3,0))*INDEX(Rule!$C$7:$AA$46,MATCH($D57,Rule!$C$7:$C$46,0),MATCH(AB$39,Rule!$C$7:$AA$7,0)),"")</f>
        <v/>
      </c>
      <c r="AC57" s="462" t="str">
        <f>IFERROR(INDEX($C$3:$AJ$24,MATCH(AC$39,$C$3:$C$24,0),MATCH($L$37,$C$3:$AJ$3,0))*INDEX(Rule!$C$7:$AA$46,MATCH($D57,Rule!$C$7:$C$46,0),MATCH(AC$39,Rule!$C$7:$AA$7,0)),"")</f>
        <v/>
      </c>
      <c r="AD57" s="462">
        <f>IFERROR(INDEX($C$3:$AJ$24,MATCH(AD$39,$C$3:$C$24,0),MATCH($L$37,$C$3:$AJ$3,0))*INDEX(Rule!$C$7:$AA$46,MATCH($D57,Rule!$C$7:$C$46,0),MATCH(AD$39,Rule!$C$7:$AA$7,0)),"")</f>
        <v>0</v>
      </c>
      <c r="AE57" s="462">
        <f>IFERROR(INDEX($C$3:$AJ$24,MATCH(AE$39,$C$3:$C$24,0),MATCH($L$37,$C$3:$AJ$3,0))*INDEX(Rule!$C$7:$AA$46,MATCH($D57,Rule!$C$7:$C$46,0),MATCH(AE$39,Rule!$C$7:$AA$7,0)),"")</f>
        <v>0</v>
      </c>
      <c r="AF57" s="462">
        <f>IFERROR(INDEX($C$3:$AJ$24,MATCH(AF$39,$C$3:$C$24,0),MATCH($L$37,$C$3:$AJ$3,0))*INDEX(Rule!$C$7:$AA$46,MATCH($D57,Rule!$C$7:$C$46,0),MATCH(AF$39,Rule!$C$7:$AA$7,0)),"")</f>
        <v>0</v>
      </c>
      <c r="AG57" s="462">
        <f>IFERROR(INDEX($C$3:$AJ$24,MATCH(AG$39,$C$3:$C$24,0),MATCH($L$37,$C$3:$AJ$3,0))*INDEX(Rule!$C$7:$AA$46,MATCH($D57,Rule!$C$7:$C$46,0),MATCH(AG$39,Rule!$C$7:$AA$7,0)),"")</f>
        <v>0</v>
      </c>
    </row>
    <row r="58" spans="4:33" x14ac:dyDescent="0.3">
      <c r="D58" s="218">
        <v>666530</v>
      </c>
      <c r="E58" s="218" t="s">
        <v>84</v>
      </c>
      <c r="H58" s="254">
        <f t="shared" si="0"/>
        <v>0</v>
      </c>
      <c r="K58" s="462">
        <f>IFERROR(INDEX($C$3:$AJ$24,MATCH(K$39,$C$3:$C$24,0),MATCH($L$37,$C$3:$AJ$3,0))*INDEX(Rule!$C$7:$AA$46,MATCH($D58,Rule!$C$7:$C$46,0),MATCH(K$39,Rule!$C$7:$AA$7,0)),"")</f>
        <v>0</v>
      </c>
      <c r="L58" s="462" t="str">
        <f>IFERROR(INDEX($C$3:$AJ$24,MATCH(L$39,$C$3:$C$24,0),MATCH($L$37,$C$3:$AJ$3,0))*INDEX(Rule!$C$7:$AA$46,MATCH($D58,Rule!$C$7:$C$46,0),MATCH(L$39,Rule!$C$7:$AA$7,0)),"")</f>
        <v/>
      </c>
      <c r="M58" s="462" t="str">
        <f>IFERROR(INDEX($C$3:$AJ$24,MATCH(M$39,$C$3:$C$24,0),MATCH($L$37,$C$3:$AJ$3,0))*INDEX(Rule!$C$7:$AA$46,MATCH($D58,Rule!$C$7:$C$46,0),MATCH(M$39,Rule!$C$7:$AA$7,0)),"")</f>
        <v/>
      </c>
      <c r="N58" s="462">
        <f>IFERROR(INDEX($C$3:$AJ$24,MATCH(N$39,$C$3:$C$24,0),MATCH($L$37,$C$3:$AJ$3,0))*INDEX(Rule!$C$7:$AA$46,MATCH($D58,Rule!$C$7:$C$46,0),MATCH(N$39,Rule!$C$7:$AA$7,0)),"")</f>
        <v>0</v>
      </c>
      <c r="O58" s="462" t="str">
        <f>IFERROR(INDEX($C$3:$AJ$24,MATCH(O$39,$C$3:$C$24,0),MATCH($L$37,$C$3:$AJ$3,0))*INDEX(Rule!$C$7:$AA$46,MATCH($D58,Rule!$C$7:$C$46,0),MATCH(O$39,Rule!$C$7:$AA$7,0)),"")</f>
        <v/>
      </c>
      <c r="P58" s="462" t="str">
        <f>IFERROR(INDEX($C$3:$AJ$24,MATCH(P$39,$C$3:$C$24,0),MATCH($L$37,$C$3:$AJ$3,0))*INDEX(Rule!$C$7:$AA$46,MATCH($D58,Rule!$C$7:$C$46,0),MATCH(P$39,Rule!$C$7:$AA$7,0)),"")</f>
        <v/>
      </c>
      <c r="Q58" s="462">
        <f>IFERROR(INDEX($C$3:$AJ$24,MATCH(Q$39,$C$3:$C$24,0),MATCH($L$37,$C$3:$AJ$3,0))*INDEX(Rule!$C$7:$AA$46,MATCH($D58,Rule!$C$7:$C$46,0),MATCH(Q$39,Rule!$C$7:$AA$7,0)),"")</f>
        <v>0</v>
      </c>
      <c r="R58" s="462" t="str">
        <f>IFERROR(INDEX($C$3:$AJ$24,MATCH(R$39,$C$3:$C$24,0),MATCH($L$37,$C$3:$AJ$3,0))*INDEX(Rule!$C$7:$AA$46,MATCH($D58,Rule!$C$7:$C$46,0),MATCH(R$39,Rule!$C$7:$AA$7,0)),"")</f>
        <v/>
      </c>
      <c r="S58" s="462" t="str">
        <f>IFERROR(INDEX($C$3:$AJ$24,MATCH(S$39,$C$3:$C$24,0),MATCH($L$37,$C$3:$AJ$3,0))*INDEX(Rule!$C$7:$AA$46,MATCH($D58,Rule!$C$7:$C$46,0),MATCH(S$39,Rule!$C$7:$AA$7,0)),"")</f>
        <v/>
      </c>
      <c r="T58" s="462" t="str">
        <f>IFERROR(INDEX($C$3:$AJ$24,MATCH(T$39,$C$3:$C$24,0),MATCH($L$37,$C$3:$AJ$3,0))*INDEX(Rule!$C$7:$AA$46,MATCH($D58,Rule!$C$7:$C$46,0),MATCH(T$39,Rule!$C$7:$AA$7,0)),"")</f>
        <v/>
      </c>
      <c r="U58" s="462" t="str">
        <f>IFERROR(INDEX($C$3:$AJ$24,MATCH(U$39,$C$3:$C$24,0),MATCH($L$37,$C$3:$AJ$3,0))*INDEX(Rule!$C$7:$AA$46,MATCH($D58,Rule!$C$7:$C$46,0),MATCH(U$39,Rule!$C$7:$AA$7,0)),"")</f>
        <v/>
      </c>
      <c r="V58" s="462" t="str">
        <f>IFERROR(INDEX($C$3:$AJ$24,MATCH(V$39,$C$3:$C$24,0),MATCH($L$37,$C$3:$AJ$3,0))*INDEX(Rule!$C$7:$AA$46,MATCH($D58,Rule!$C$7:$C$46,0),MATCH(V$39,Rule!$C$7:$AA$7,0)),"")</f>
        <v/>
      </c>
      <c r="W58" s="462" t="str">
        <f>IFERROR(INDEX($C$3:$AJ$24,MATCH(W$39,$C$3:$C$24,0),MATCH($L$37,$C$3:$AJ$3,0))*INDEX(Rule!$C$7:$AA$46,MATCH($D58,Rule!$C$7:$C$46,0),MATCH(W$39,Rule!$C$7:$AA$7,0)),"")</f>
        <v/>
      </c>
      <c r="X58" s="462" t="str">
        <f>IFERROR(INDEX($C$3:$AJ$24,MATCH(X$39,$C$3:$C$24,0),MATCH($L$37,$C$3:$AJ$3,0))*INDEX(Rule!$C$7:$AA$46,MATCH($D58,Rule!$C$7:$C$46,0),MATCH(X$39,Rule!$C$7:$AA$7,0)),"")</f>
        <v/>
      </c>
      <c r="Y58" s="462" t="str">
        <f>IFERROR(INDEX($C$3:$AJ$24,MATCH(Y$39,$C$3:$C$24,0),MATCH($L$37,$C$3:$AJ$3,0))*INDEX(Rule!$C$7:$AA$46,MATCH($D58,Rule!$C$7:$C$46,0),MATCH(Y$39,Rule!$C$7:$AA$7,0)),"")</f>
        <v/>
      </c>
      <c r="Z58" s="462" t="str">
        <f>IFERROR(INDEX($C$3:$AJ$24,MATCH(Z$39,$C$3:$C$24,0),MATCH($L$37,$C$3:$AJ$3,0))*INDEX(Rule!$C$7:$AA$46,MATCH($D58,Rule!$C$7:$C$46,0),MATCH(Z$39,Rule!$C$7:$AA$7,0)),"")</f>
        <v/>
      </c>
      <c r="AA58" s="462" t="str">
        <f>IFERROR(INDEX($C$3:$AJ$24,MATCH(AA$39,$C$3:$C$24,0),MATCH($L$37,$C$3:$AJ$3,0))*INDEX(Rule!$C$7:$AA$46,MATCH($D58,Rule!$C$7:$C$46,0),MATCH(AA$39,Rule!$C$7:$AA$7,0)),"")</f>
        <v/>
      </c>
      <c r="AB58" s="462" t="str">
        <f>IFERROR(INDEX($C$3:$AJ$24,MATCH(AB$39,$C$3:$C$24,0),MATCH($L$37,$C$3:$AJ$3,0))*INDEX(Rule!$C$7:$AA$46,MATCH($D58,Rule!$C$7:$C$46,0),MATCH(AB$39,Rule!$C$7:$AA$7,0)),"")</f>
        <v/>
      </c>
      <c r="AC58" s="462" t="str">
        <f>IFERROR(INDEX($C$3:$AJ$24,MATCH(AC$39,$C$3:$C$24,0),MATCH($L$37,$C$3:$AJ$3,0))*INDEX(Rule!$C$7:$AA$46,MATCH($D58,Rule!$C$7:$C$46,0),MATCH(AC$39,Rule!$C$7:$AA$7,0)),"")</f>
        <v/>
      </c>
      <c r="AD58" s="462">
        <f>IFERROR(INDEX($C$3:$AJ$24,MATCH(AD$39,$C$3:$C$24,0),MATCH($L$37,$C$3:$AJ$3,0))*INDEX(Rule!$C$7:$AA$46,MATCH($D58,Rule!$C$7:$C$46,0),MATCH(AD$39,Rule!$C$7:$AA$7,0)),"")</f>
        <v>0</v>
      </c>
      <c r="AE58" s="462">
        <f>IFERROR(INDEX($C$3:$AJ$24,MATCH(AE$39,$C$3:$C$24,0),MATCH($L$37,$C$3:$AJ$3,0))*INDEX(Rule!$C$7:$AA$46,MATCH($D58,Rule!$C$7:$C$46,0),MATCH(AE$39,Rule!$C$7:$AA$7,0)),"")</f>
        <v>0</v>
      </c>
      <c r="AF58" s="462">
        <f>IFERROR(INDEX($C$3:$AJ$24,MATCH(AF$39,$C$3:$C$24,0),MATCH($L$37,$C$3:$AJ$3,0))*INDEX(Rule!$C$7:$AA$46,MATCH($D58,Rule!$C$7:$C$46,0),MATCH(AF$39,Rule!$C$7:$AA$7,0)),"")</f>
        <v>0</v>
      </c>
      <c r="AG58" s="462">
        <f>IFERROR(INDEX($C$3:$AJ$24,MATCH(AG$39,$C$3:$C$24,0),MATCH($L$37,$C$3:$AJ$3,0))*INDEX(Rule!$C$7:$AA$46,MATCH($D58,Rule!$C$7:$C$46,0),MATCH(AG$39,Rule!$C$7:$AA$7,0)),"")</f>
        <v>0</v>
      </c>
    </row>
    <row r="59" spans="4:33" x14ac:dyDescent="0.3">
      <c r="D59" s="218">
        <v>666531</v>
      </c>
      <c r="E59" s="218" t="s">
        <v>85</v>
      </c>
      <c r="H59" s="254">
        <f t="shared" si="0"/>
        <v>42</v>
      </c>
      <c r="K59" s="462">
        <f>IFERROR(INDEX($C$3:$AJ$24,MATCH(K$39,$C$3:$C$24,0),MATCH($L$37,$C$3:$AJ$3,0))*INDEX(Rule!$C$7:$AA$46,MATCH($D59,Rule!$C$7:$C$46,0),MATCH(K$39,Rule!$C$7:$AA$7,0)),"")</f>
        <v>0</v>
      </c>
      <c r="L59" s="462" t="str">
        <f>IFERROR(INDEX($C$3:$AJ$24,MATCH(L$39,$C$3:$C$24,0),MATCH($L$37,$C$3:$AJ$3,0))*INDEX(Rule!$C$7:$AA$46,MATCH($D59,Rule!$C$7:$C$46,0),MATCH(L$39,Rule!$C$7:$AA$7,0)),"")</f>
        <v/>
      </c>
      <c r="M59" s="462" t="str">
        <f>IFERROR(INDEX($C$3:$AJ$24,MATCH(M$39,$C$3:$C$24,0),MATCH($L$37,$C$3:$AJ$3,0))*INDEX(Rule!$C$7:$AA$46,MATCH($D59,Rule!$C$7:$C$46,0),MATCH(M$39,Rule!$C$7:$AA$7,0)),"")</f>
        <v/>
      </c>
      <c r="N59" s="462">
        <f>IFERROR(INDEX($C$3:$AJ$24,MATCH(N$39,$C$3:$C$24,0),MATCH($L$37,$C$3:$AJ$3,0))*INDEX(Rule!$C$7:$AA$46,MATCH($D59,Rule!$C$7:$C$46,0),MATCH(N$39,Rule!$C$7:$AA$7,0)),"")</f>
        <v>0</v>
      </c>
      <c r="O59" s="462" t="str">
        <f>IFERROR(INDEX($C$3:$AJ$24,MATCH(O$39,$C$3:$C$24,0),MATCH($L$37,$C$3:$AJ$3,0))*INDEX(Rule!$C$7:$AA$46,MATCH($D59,Rule!$C$7:$C$46,0),MATCH(O$39,Rule!$C$7:$AA$7,0)),"")</f>
        <v/>
      </c>
      <c r="P59" s="462" t="str">
        <f>IFERROR(INDEX($C$3:$AJ$24,MATCH(P$39,$C$3:$C$24,0),MATCH($L$37,$C$3:$AJ$3,0))*INDEX(Rule!$C$7:$AA$46,MATCH($D59,Rule!$C$7:$C$46,0),MATCH(P$39,Rule!$C$7:$AA$7,0)),"")</f>
        <v/>
      </c>
      <c r="Q59" s="462">
        <f>IFERROR(INDEX($C$3:$AJ$24,MATCH(Q$39,$C$3:$C$24,0),MATCH($L$37,$C$3:$AJ$3,0))*INDEX(Rule!$C$7:$AA$46,MATCH($D59,Rule!$C$7:$C$46,0),MATCH(Q$39,Rule!$C$7:$AA$7,0)),"")</f>
        <v>0</v>
      </c>
      <c r="R59" s="462" t="str">
        <f>IFERROR(INDEX($C$3:$AJ$24,MATCH(R$39,$C$3:$C$24,0),MATCH($L$37,$C$3:$AJ$3,0))*INDEX(Rule!$C$7:$AA$46,MATCH($D59,Rule!$C$7:$C$46,0),MATCH(R$39,Rule!$C$7:$AA$7,0)),"")</f>
        <v/>
      </c>
      <c r="S59" s="462" t="str">
        <f>IFERROR(INDEX($C$3:$AJ$24,MATCH(S$39,$C$3:$C$24,0),MATCH($L$37,$C$3:$AJ$3,0))*INDEX(Rule!$C$7:$AA$46,MATCH($D59,Rule!$C$7:$C$46,0),MATCH(S$39,Rule!$C$7:$AA$7,0)),"")</f>
        <v/>
      </c>
      <c r="T59" s="462" t="str">
        <f>IFERROR(INDEX($C$3:$AJ$24,MATCH(T$39,$C$3:$C$24,0),MATCH($L$37,$C$3:$AJ$3,0))*INDEX(Rule!$C$7:$AA$46,MATCH($D59,Rule!$C$7:$C$46,0),MATCH(T$39,Rule!$C$7:$AA$7,0)),"")</f>
        <v/>
      </c>
      <c r="U59" s="462" t="str">
        <f>IFERROR(INDEX($C$3:$AJ$24,MATCH(U$39,$C$3:$C$24,0),MATCH($L$37,$C$3:$AJ$3,0))*INDEX(Rule!$C$7:$AA$46,MATCH($D59,Rule!$C$7:$C$46,0),MATCH(U$39,Rule!$C$7:$AA$7,0)),"")</f>
        <v/>
      </c>
      <c r="V59" s="462" t="str">
        <f>IFERROR(INDEX($C$3:$AJ$24,MATCH(V$39,$C$3:$C$24,0),MATCH($L$37,$C$3:$AJ$3,0))*INDEX(Rule!$C$7:$AA$46,MATCH($D59,Rule!$C$7:$C$46,0),MATCH(V$39,Rule!$C$7:$AA$7,0)),"")</f>
        <v/>
      </c>
      <c r="W59" s="462">
        <f>IFERROR(INDEX($C$3:$AJ$24,MATCH(W$39,$C$3:$C$24,0),MATCH($L$37,$C$3:$AJ$3,0))*INDEX(Rule!$C$7:$AA$46,MATCH($D59,Rule!$C$7:$C$46,0),MATCH(W$39,Rule!$C$7:$AA$7,0)),"")</f>
        <v>42</v>
      </c>
      <c r="X59" s="462" t="str">
        <f>IFERROR(INDEX($C$3:$AJ$24,MATCH(X$39,$C$3:$C$24,0),MATCH($L$37,$C$3:$AJ$3,0))*INDEX(Rule!$C$7:$AA$46,MATCH($D59,Rule!$C$7:$C$46,0),MATCH(X$39,Rule!$C$7:$AA$7,0)),"")</f>
        <v/>
      </c>
      <c r="Y59" s="462" t="str">
        <f>IFERROR(INDEX($C$3:$AJ$24,MATCH(Y$39,$C$3:$C$24,0),MATCH($L$37,$C$3:$AJ$3,0))*INDEX(Rule!$C$7:$AA$46,MATCH($D59,Rule!$C$7:$C$46,0),MATCH(Y$39,Rule!$C$7:$AA$7,0)),"")</f>
        <v/>
      </c>
      <c r="Z59" s="462" t="str">
        <f>IFERROR(INDEX($C$3:$AJ$24,MATCH(Z$39,$C$3:$C$24,0),MATCH($L$37,$C$3:$AJ$3,0))*INDEX(Rule!$C$7:$AA$46,MATCH($D59,Rule!$C$7:$C$46,0),MATCH(Z$39,Rule!$C$7:$AA$7,0)),"")</f>
        <v/>
      </c>
      <c r="AA59" s="462" t="str">
        <f>IFERROR(INDEX($C$3:$AJ$24,MATCH(AA$39,$C$3:$C$24,0),MATCH($L$37,$C$3:$AJ$3,0))*INDEX(Rule!$C$7:$AA$46,MATCH($D59,Rule!$C$7:$C$46,0),MATCH(AA$39,Rule!$C$7:$AA$7,0)),"")</f>
        <v/>
      </c>
      <c r="AB59" s="462" t="str">
        <f>IFERROR(INDEX($C$3:$AJ$24,MATCH(AB$39,$C$3:$C$24,0),MATCH($L$37,$C$3:$AJ$3,0))*INDEX(Rule!$C$7:$AA$46,MATCH($D59,Rule!$C$7:$C$46,0),MATCH(AB$39,Rule!$C$7:$AA$7,0)),"")</f>
        <v/>
      </c>
      <c r="AC59" s="462" t="str">
        <f>IFERROR(INDEX($C$3:$AJ$24,MATCH(AC$39,$C$3:$C$24,0),MATCH($L$37,$C$3:$AJ$3,0))*INDEX(Rule!$C$7:$AA$46,MATCH($D59,Rule!$C$7:$C$46,0),MATCH(AC$39,Rule!$C$7:$AA$7,0)),"")</f>
        <v/>
      </c>
      <c r="AD59" s="462">
        <f>IFERROR(INDEX($C$3:$AJ$24,MATCH(AD$39,$C$3:$C$24,0),MATCH($L$37,$C$3:$AJ$3,0))*INDEX(Rule!$C$7:$AA$46,MATCH($D59,Rule!$C$7:$C$46,0),MATCH(AD$39,Rule!$C$7:$AA$7,0)),"")</f>
        <v>0</v>
      </c>
      <c r="AE59" s="462">
        <f>IFERROR(INDEX($C$3:$AJ$24,MATCH(AE$39,$C$3:$C$24,0),MATCH($L$37,$C$3:$AJ$3,0))*INDEX(Rule!$C$7:$AA$46,MATCH($D59,Rule!$C$7:$C$46,0),MATCH(AE$39,Rule!$C$7:$AA$7,0)),"")</f>
        <v>0</v>
      </c>
      <c r="AF59" s="462">
        <f>IFERROR(INDEX($C$3:$AJ$24,MATCH(AF$39,$C$3:$C$24,0),MATCH($L$37,$C$3:$AJ$3,0))*INDEX(Rule!$C$7:$AA$46,MATCH($D59,Rule!$C$7:$C$46,0),MATCH(AF$39,Rule!$C$7:$AA$7,0)),"")</f>
        <v>0</v>
      </c>
      <c r="AG59" s="462">
        <f>IFERROR(INDEX($C$3:$AJ$24,MATCH(AG$39,$C$3:$C$24,0),MATCH($L$37,$C$3:$AJ$3,0))*INDEX(Rule!$C$7:$AA$46,MATCH($D59,Rule!$C$7:$C$46,0),MATCH(AG$39,Rule!$C$7:$AA$7,0)),"")</f>
        <v>0</v>
      </c>
    </row>
    <row r="60" spans="4:33" x14ac:dyDescent="0.3">
      <c r="D60" s="218">
        <v>666540</v>
      </c>
      <c r="E60" s="218" t="s">
        <v>298</v>
      </c>
      <c r="H60" s="254">
        <f t="shared" si="0"/>
        <v>0</v>
      </c>
      <c r="K60" s="462">
        <f>IFERROR(INDEX($C$3:$AJ$24,MATCH(K$39,$C$3:$C$24,0),MATCH($L$37,$C$3:$AJ$3,0))*INDEX(Rule!$C$7:$AA$46,MATCH($D60,Rule!$C$7:$C$46,0),MATCH(K$39,Rule!$C$7:$AA$7,0)),"")</f>
        <v>0</v>
      </c>
      <c r="L60" s="462" t="str">
        <f>IFERROR(INDEX($C$3:$AJ$24,MATCH(L$39,$C$3:$C$24,0),MATCH($L$37,$C$3:$AJ$3,0))*INDEX(Rule!$C$7:$AA$46,MATCH($D60,Rule!$C$7:$C$46,0),MATCH(L$39,Rule!$C$7:$AA$7,0)),"")</f>
        <v/>
      </c>
      <c r="M60" s="462">
        <f>IFERROR(INDEX($C$3:$AJ$24,MATCH(M$39,$C$3:$C$24,0),MATCH($L$37,$C$3:$AJ$3,0))*INDEX(Rule!$C$7:$AA$46,MATCH($D60,Rule!$C$7:$C$46,0),MATCH(M$39,Rule!$C$7:$AA$7,0)),"")</f>
        <v>0</v>
      </c>
      <c r="N60" s="462">
        <f>IFERROR(INDEX($C$3:$AJ$24,MATCH(N$39,$C$3:$C$24,0),MATCH($L$37,$C$3:$AJ$3,0))*INDEX(Rule!$C$7:$AA$46,MATCH($D60,Rule!$C$7:$C$46,0),MATCH(N$39,Rule!$C$7:$AA$7,0)),"")</f>
        <v>0</v>
      </c>
      <c r="O60" s="462">
        <f>IFERROR(INDEX($C$3:$AJ$24,MATCH(O$39,$C$3:$C$24,0),MATCH($L$37,$C$3:$AJ$3,0))*INDEX(Rule!$C$7:$AA$46,MATCH($D60,Rule!$C$7:$C$46,0),MATCH(O$39,Rule!$C$7:$AA$7,0)),"")</f>
        <v>0</v>
      </c>
      <c r="P60" s="462">
        <f>IFERROR(INDEX($C$3:$AJ$24,MATCH(P$39,$C$3:$C$24,0),MATCH($L$37,$C$3:$AJ$3,0))*INDEX(Rule!$C$7:$AA$46,MATCH($D60,Rule!$C$7:$C$46,0),MATCH(P$39,Rule!$C$7:$AA$7,0)),"")</f>
        <v>0</v>
      </c>
      <c r="Q60" s="462">
        <f>IFERROR(INDEX($C$3:$AJ$24,MATCH(Q$39,$C$3:$C$24,0),MATCH($L$37,$C$3:$AJ$3,0))*INDEX(Rule!$C$7:$AA$46,MATCH($D60,Rule!$C$7:$C$46,0),MATCH(Q$39,Rule!$C$7:$AA$7,0)),"")</f>
        <v>0</v>
      </c>
      <c r="R60" s="462">
        <f>IFERROR(INDEX($C$3:$AJ$24,MATCH(R$39,$C$3:$C$24,0),MATCH($L$37,$C$3:$AJ$3,0))*INDEX(Rule!$C$7:$AA$46,MATCH($D60,Rule!$C$7:$C$46,0),MATCH(R$39,Rule!$C$7:$AA$7,0)),"")</f>
        <v>0</v>
      </c>
      <c r="S60" s="462">
        <f>IFERROR(INDEX($C$3:$AJ$24,MATCH(S$39,$C$3:$C$24,0),MATCH($L$37,$C$3:$AJ$3,0))*INDEX(Rule!$C$7:$AA$46,MATCH($D60,Rule!$C$7:$C$46,0),MATCH(S$39,Rule!$C$7:$AA$7,0)),"")</f>
        <v>0</v>
      </c>
      <c r="T60" s="462">
        <f>IFERROR(INDEX($C$3:$AJ$24,MATCH(T$39,$C$3:$C$24,0),MATCH($L$37,$C$3:$AJ$3,0))*INDEX(Rule!$C$7:$AA$46,MATCH($D60,Rule!$C$7:$C$46,0),MATCH(T$39,Rule!$C$7:$AA$7,0)),"")</f>
        <v>0</v>
      </c>
      <c r="U60" s="462">
        <f>IFERROR(INDEX($C$3:$AJ$24,MATCH(U$39,$C$3:$C$24,0),MATCH($L$37,$C$3:$AJ$3,0))*INDEX(Rule!$C$7:$AA$46,MATCH($D60,Rule!$C$7:$C$46,0),MATCH(U$39,Rule!$C$7:$AA$7,0)),"")</f>
        <v>0</v>
      </c>
      <c r="V60" s="462" t="str">
        <f>IFERROR(INDEX($C$3:$AJ$24,MATCH(V$39,$C$3:$C$24,0),MATCH($L$37,$C$3:$AJ$3,0))*INDEX(Rule!$C$7:$AA$46,MATCH($D60,Rule!$C$7:$C$46,0),MATCH(V$39,Rule!$C$7:$AA$7,0)),"")</f>
        <v/>
      </c>
      <c r="W60" s="462">
        <f>IFERROR(INDEX($C$3:$AJ$24,MATCH(W$39,$C$3:$C$24,0),MATCH($L$37,$C$3:$AJ$3,0))*INDEX(Rule!$C$7:$AA$46,MATCH($D60,Rule!$C$7:$C$46,0),MATCH(W$39,Rule!$C$7:$AA$7,0)),"")</f>
        <v>0</v>
      </c>
      <c r="X60" s="462" t="str">
        <f>IFERROR(INDEX($C$3:$AJ$24,MATCH(X$39,$C$3:$C$24,0),MATCH($L$37,$C$3:$AJ$3,0))*INDEX(Rule!$C$7:$AA$46,MATCH($D60,Rule!$C$7:$C$46,0),MATCH(X$39,Rule!$C$7:$AA$7,0)),"")</f>
        <v/>
      </c>
      <c r="Y60" s="462">
        <f>IFERROR(INDEX($C$3:$AJ$24,MATCH(Y$39,$C$3:$C$24,0),MATCH($L$37,$C$3:$AJ$3,0))*INDEX(Rule!$C$7:$AA$46,MATCH($D60,Rule!$C$7:$C$46,0),MATCH(Y$39,Rule!$C$7:$AA$7,0)),"")</f>
        <v>0</v>
      </c>
      <c r="Z60" s="462">
        <f>IFERROR(INDEX($C$3:$AJ$24,MATCH(Z$39,$C$3:$C$24,0),MATCH($L$37,$C$3:$AJ$3,0))*INDEX(Rule!$C$7:$AA$46,MATCH($D60,Rule!$C$7:$C$46,0),MATCH(Z$39,Rule!$C$7:$AA$7,0)),"")</f>
        <v>0</v>
      </c>
      <c r="AA60" s="462">
        <f>IFERROR(INDEX($C$3:$AJ$24,MATCH(AA$39,$C$3:$C$24,0),MATCH($L$37,$C$3:$AJ$3,0))*INDEX(Rule!$C$7:$AA$46,MATCH($D60,Rule!$C$7:$C$46,0),MATCH(AA$39,Rule!$C$7:$AA$7,0)),"")</f>
        <v>0</v>
      </c>
      <c r="AB60" s="462">
        <f>IFERROR(INDEX($C$3:$AJ$24,MATCH(AB$39,$C$3:$C$24,0),MATCH($L$37,$C$3:$AJ$3,0))*INDEX(Rule!$C$7:$AA$46,MATCH($D60,Rule!$C$7:$C$46,0),MATCH(AB$39,Rule!$C$7:$AA$7,0)),"")</f>
        <v>0</v>
      </c>
      <c r="AC60" s="462">
        <f>IFERROR(INDEX($C$3:$AJ$24,MATCH(AC$39,$C$3:$C$24,0),MATCH($L$37,$C$3:$AJ$3,0))*INDEX(Rule!$C$7:$AA$46,MATCH($D60,Rule!$C$7:$C$46,0),MATCH(AC$39,Rule!$C$7:$AA$7,0)),"")</f>
        <v>0</v>
      </c>
      <c r="AD60" s="462">
        <f>IFERROR(INDEX($C$3:$AJ$24,MATCH(AD$39,$C$3:$C$24,0),MATCH($L$37,$C$3:$AJ$3,0))*INDEX(Rule!$C$7:$AA$46,MATCH($D60,Rule!$C$7:$C$46,0),MATCH(AD$39,Rule!$C$7:$AA$7,0)),"")</f>
        <v>0</v>
      </c>
      <c r="AE60" s="462">
        <f>IFERROR(INDEX($C$3:$AJ$24,MATCH(AE$39,$C$3:$C$24,0),MATCH($L$37,$C$3:$AJ$3,0))*INDEX(Rule!$C$7:$AA$46,MATCH($D60,Rule!$C$7:$C$46,0),MATCH(AE$39,Rule!$C$7:$AA$7,0)),"")</f>
        <v>0</v>
      </c>
      <c r="AF60" s="462">
        <f>IFERROR(INDEX($C$3:$AJ$24,MATCH(AF$39,$C$3:$C$24,0),MATCH($L$37,$C$3:$AJ$3,0))*INDEX(Rule!$C$7:$AA$46,MATCH($D60,Rule!$C$7:$C$46,0),MATCH(AF$39,Rule!$C$7:$AA$7,0)),"")</f>
        <v>0</v>
      </c>
      <c r="AG60" s="462">
        <f>IFERROR(INDEX($C$3:$AJ$24,MATCH(AG$39,$C$3:$C$24,0),MATCH($L$37,$C$3:$AJ$3,0))*INDEX(Rule!$C$7:$AA$46,MATCH($D60,Rule!$C$7:$C$46,0),MATCH(AG$39,Rule!$C$7:$AA$7,0)),"")</f>
        <v>0</v>
      </c>
    </row>
    <row r="61" spans="4:33" x14ac:dyDescent="0.3">
      <c r="D61" s="218">
        <v>666541</v>
      </c>
      <c r="E61" s="218" t="s">
        <v>299</v>
      </c>
      <c r="H61" s="254">
        <f t="shared" si="0"/>
        <v>2143</v>
      </c>
      <c r="K61" s="462">
        <f>IFERROR(INDEX($C$3:$AJ$24,MATCH(K$39,$C$3:$C$24,0),MATCH($L$37,$C$3:$AJ$3,0))*INDEX(Rule!$C$7:$AA$46,MATCH($D61,Rule!$C$7:$C$46,0),MATCH(K$39,Rule!$C$7:$AA$7,0)),"")</f>
        <v>0</v>
      </c>
      <c r="L61" s="462" t="str">
        <f>IFERROR(INDEX($C$3:$AJ$24,MATCH(L$39,$C$3:$C$24,0),MATCH($L$37,$C$3:$AJ$3,0))*INDEX(Rule!$C$7:$AA$46,MATCH($D61,Rule!$C$7:$C$46,0),MATCH(L$39,Rule!$C$7:$AA$7,0)),"")</f>
        <v/>
      </c>
      <c r="M61" s="462">
        <f>IFERROR(INDEX($C$3:$AJ$24,MATCH(M$39,$C$3:$C$24,0),MATCH($L$37,$C$3:$AJ$3,0))*INDEX(Rule!$C$7:$AA$46,MATCH($D61,Rule!$C$7:$C$46,0),MATCH(M$39,Rule!$C$7:$AA$7,0)),"")</f>
        <v>0</v>
      </c>
      <c r="N61" s="462">
        <f>IFERROR(INDEX($C$3:$AJ$24,MATCH(N$39,$C$3:$C$24,0),MATCH($L$37,$C$3:$AJ$3,0))*INDEX(Rule!$C$7:$AA$46,MATCH($D61,Rule!$C$7:$C$46,0),MATCH(N$39,Rule!$C$7:$AA$7,0)),"")</f>
        <v>0</v>
      </c>
      <c r="O61" s="462">
        <f>IFERROR(INDEX($C$3:$AJ$24,MATCH(O$39,$C$3:$C$24,0),MATCH($L$37,$C$3:$AJ$3,0))*INDEX(Rule!$C$7:$AA$46,MATCH($D61,Rule!$C$7:$C$46,0),MATCH(O$39,Rule!$C$7:$AA$7,0)),"")</f>
        <v>0</v>
      </c>
      <c r="P61" s="462">
        <f>IFERROR(INDEX($C$3:$AJ$24,MATCH(P$39,$C$3:$C$24,0),MATCH($L$37,$C$3:$AJ$3,0))*INDEX(Rule!$C$7:$AA$46,MATCH($D61,Rule!$C$7:$C$46,0),MATCH(P$39,Rule!$C$7:$AA$7,0)),"")</f>
        <v>0</v>
      </c>
      <c r="Q61" s="462">
        <f>IFERROR(INDEX($C$3:$AJ$24,MATCH(Q$39,$C$3:$C$24,0),MATCH($L$37,$C$3:$AJ$3,0))*INDEX(Rule!$C$7:$AA$46,MATCH($D61,Rule!$C$7:$C$46,0),MATCH(Q$39,Rule!$C$7:$AA$7,0)),"")</f>
        <v>121</v>
      </c>
      <c r="R61" s="462">
        <f>IFERROR(INDEX($C$3:$AJ$24,MATCH(R$39,$C$3:$C$24,0),MATCH($L$37,$C$3:$AJ$3,0))*INDEX(Rule!$C$7:$AA$46,MATCH($D61,Rule!$C$7:$C$46,0),MATCH(R$39,Rule!$C$7:$AA$7,0)),"")</f>
        <v>0</v>
      </c>
      <c r="S61" s="462">
        <f>IFERROR(INDEX($C$3:$AJ$24,MATCH(S$39,$C$3:$C$24,0),MATCH($L$37,$C$3:$AJ$3,0))*INDEX(Rule!$C$7:$AA$46,MATCH($D61,Rule!$C$7:$C$46,0),MATCH(S$39,Rule!$C$7:$AA$7,0)),"")</f>
        <v>0</v>
      </c>
      <c r="T61" s="462">
        <f>IFERROR(INDEX($C$3:$AJ$24,MATCH(T$39,$C$3:$C$24,0),MATCH($L$37,$C$3:$AJ$3,0))*INDEX(Rule!$C$7:$AA$46,MATCH($D61,Rule!$C$7:$C$46,0),MATCH(T$39,Rule!$C$7:$AA$7,0)),"")</f>
        <v>0</v>
      </c>
      <c r="U61" s="462">
        <f>IFERROR(INDEX($C$3:$AJ$24,MATCH(U$39,$C$3:$C$24,0),MATCH($L$37,$C$3:$AJ$3,0))*INDEX(Rule!$C$7:$AA$46,MATCH($D61,Rule!$C$7:$C$46,0),MATCH(U$39,Rule!$C$7:$AA$7,0)),"")</f>
        <v>0</v>
      </c>
      <c r="V61" s="462" t="str">
        <f>IFERROR(INDEX($C$3:$AJ$24,MATCH(V$39,$C$3:$C$24,0),MATCH($L$37,$C$3:$AJ$3,0))*INDEX(Rule!$C$7:$AA$46,MATCH($D61,Rule!$C$7:$C$46,0),MATCH(V$39,Rule!$C$7:$AA$7,0)),"")</f>
        <v/>
      </c>
      <c r="W61" s="462">
        <f>IFERROR(INDEX($C$3:$AJ$24,MATCH(W$39,$C$3:$C$24,0),MATCH($L$37,$C$3:$AJ$3,0))*INDEX(Rule!$C$7:$AA$46,MATCH($D61,Rule!$C$7:$C$46,0),MATCH(W$39,Rule!$C$7:$AA$7,0)),"")</f>
        <v>42</v>
      </c>
      <c r="X61" s="462" t="str">
        <f>IFERROR(INDEX($C$3:$AJ$24,MATCH(X$39,$C$3:$C$24,0),MATCH($L$37,$C$3:$AJ$3,0))*INDEX(Rule!$C$7:$AA$46,MATCH($D61,Rule!$C$7:$C$46,0),MATCH(X$39,Rule!$C$7:$AA$7,0)),"")</f>
        <v/>
      </c>
      <c r="Y61" s="462">
        <f>IFERROR(INDEX($C$3:$AJ$24,MATCH(Y$39,$C$3:$C$24,0),MATCH($L$37,$C$3:$AJ$3,0))*INDEX(Rule!$C$7:$AA$46,MATCH($D61,Rule!$C$7:$C$46,0),MATCH(Y$39,Rule!$C$7:$AA$7,0)),"")</f>
        <v>0</v>
      </c>
      <c r="Z61" s="462">
        <f>IFERROR(INDEX($C$3:$AJ$24,MATCH(Z$39,$C$3:$C$24,0),MATCH($L$37,$C$3:$AJ$3,0))*INDEX(Rule!$C$7:$AA$46,MATCH($D61,Rule!$C$7:$C$46,0),MATCH(Z$39,Rule!$C$7:$AA$7,0)),"")</f>
        <v>0</v>
      </c>
      <c r="AA61" s="462">
        <f>IFERROR(INDEX($C$3:$AJ$24,MATCH(AA$39,$C$3:$C$24,0),MATCH($L$37,$C$3:$AJ$3,0))*INDEX(Rule!$C$7:$AA$46,MATCH($D61,Rule!$C$7:$C$46,0),MATCH(AA$39,Rule!$C$7:$AA$7,0)),"")</f>
        <v>0</v>
      </c>
      <c r="AB61" s="462">
        <f>IFERROR(INDEX($C$3:$AJ$24,MATCH(AB$39,$C$3:$C$24,0),MATCH($L$37,$C$3:$AJ$3,0))*INDEX(Rule!$C$7:$AA$46,MATCH($D61,Rule!$C$7:$C$46,0),MATCH(AB$39,Rule!$C$7:$AA$7,0)),"")</f>
        <v>0</v>
      </c>
      <c r="AC61" s="462">
        <f>IFERROR(INDEX($C$3:$AJ$24,MATCH(AC$39,$C$3:$C$24,0),MATCH($L$37,$C$3:$AJ$3,0))*INDEX(Rule!$C$7:$AA$46,MATCH($D61,Rule!$C$7:$C$46,0),MATCH(AC$39,Rule!$C$7:$AA$7,0)),"")</f>
        <v>0</v>
      </c>
      <c r="AD61" s="462">
        <f>IFERROR(INDEX($C$3:$AJ$24,MATCH(AD$39,$C$3:$C$24,0),MATCH($L$37,$C$3:$AJ$3,0))*INDEX(Rule!$C$7:$AA$46,MATCH($D61,Rule!$C$7:$C$46,0),MATCH(AD$39,Rule!$C$7:$AA$7,0)),"")</f>
        <v>1980</v>
      </c>
      <c r="AE61" s="462">
        <f>IFERROR(INDEX($C$3:$AJ$24,MATCH(AE$39,$C$3:$C$24,0),MATCH($L$37,$C$3:$AJ$3,0))*INDEX(Rule!$C$7:$AA$46,MATCH($D61,Rule!$C$7:$C$46,0),MATCH(AE$39,Rule!$C$7:$AA$7,0)),"")</f>
        <v>0</v>
      </c>
      <c r="AF61" s="462">
        <f>IFERROR(INDEX($C$3:$AJ$24,MATCH(AF$39,$C$3:$C$24,0),MATCH($L$37,$C$3:$AJ$3,0))*INDEX(Rule!$C$7:$AA$46,MATCH($D61,Rule!$C$7:$C$46,0),MATCH(AF$39,Rule!$C$7:$AA$7,0)),"")</f>
        <v>0</v>
      </c>
      <c r="AG61" s="462">
        <f>IFERROR(INDEX($C$3:$AJ$24,MATCH(AG$39,$C$3:$C$24,0),MATCH($L$37,$C$3:$AJ$3,0))*INDEX(Rule!$C$7:$AA$46,MATCH($D61,Rule!$C$7:$C$46,0),MATCH(AG$39,Rule!$C$7:$AA$7,0)),"")</f>
        <v>0</v>
      </c>
    </row>
    <row r="62" spans="4:33" x14ac:dyDescent="0.3">
      <c r="D62" s="477">
        <v>666504</v>
      </c>
      <c r="E62" s="477" t="s">
        <v>342</v>
      </c>
      <c r="F62" s="477"/>
      <c r="H62" s="254">
        <f t="shared" si="0"/>
        <v>700.5</v>
      </c>
      <c r="K62" s="462">
        <f>IFERROR(INDEX($C$3:$AJ$24,MATCH(K$39,$C$3:$C$24,0),MATCH($L$37,$C$3:$AJ$3,0))*INDEX(Rule!$C$7:$AA$46,MATCH($D62,Rule!$C$7:$C$46,0),MATCH(K$39,Rule!$C$7:$AA$7,0)),"")</f>
        <v>99</v>
      </c>
      <c r="L62" s="462" t="str">
        <f>IFERROR(INDEX($C$3:$AJ$24,MATCH(L$39,$C$3:$C$24,0),MATCH($L$37,$C$3:$AJ$3,0))*INDEX(Rule!$C$7:$AA$46,MATCH($D62,Rule!$C$7:$C$46,0),MATCH(L$39,Rule!$C$7:$AA$7,0)),"")</f>
        <v/>
      </c>
      <c r="M62" s="462" t="str">
        <f>IFERROR(INDEX($C$3:$AJ$24,MATCH(M$39,$C$3:$C$24,0),MATCH($L$37,$C$3:$AJ$3,0))*INDEX(Rule!$C$7:$AA$46,MATCH($D62,Rule!$C$7:$C$46,0),MATCH(M$39,Rule!$C$7:$AA$7,0)),"")</f>
        <v/>
      </c>
      <c r="N62" s="462">
        <f>IFERROR(INDEX($C$3:$AJ$24,MATCH(N$39,$C$3:$C$24,0),MATCH($L$37,$C$3:$AJ$3,0))*INDEX(Rule!$C$7:$AA$46,MATCH($D62,Rule!$C$7:$C$46,0),MATCH(N$39,Rule!$C$7:$AA$7,0)),"")</f>
        <v>0</v>
      </c>
      <c r="O62" s="462">
        <f>IFERROR(INDEX($C$3:$AJ$24,MATCH(O$39,$C$3:$C$24,0),MATCH($L$37,$C$3:$AJ$3,0))*INDEX(Rule!$C$7:$AA$46,MATCH($D62,Rule!$C$7:$C$46,0),MATCH(O$39,Rule!$C$7:$AA$7,0)),"")</f>
        <v>13</v>
      </c>
      <c r="P62" s="462" t="str">
        <f>IFERROR(INDEX($C$3:$AJ$24,MATCH(P$39,$C$3:$C$24,0),MATCH($L$37,$C$3:$AJ$3,0))*INDEX(Rule!$C$7:$AA$46,MATCH($D62,Rule!$C$7:$C$46,0),MATCH(P$39,Rule!$C$7:$AA$7,0)),"")</f>
        <v/>
      </c>
      <c r="Q62" s="462">
        <f>IFERROR(INDEX($C$3:$AJ$24,MATCH(Q$39,$C$3:$C$24,0),MATCH($L$37,$C$3:$AJ$3,0))*INDEX(Rule!$C$7:$AA$46,MATCH($D62,Rule!$C$7:$C$46,0),MATCH(Q$39,Rule!$C$7:$AA$7,0)),"")</f>
        <v>121</v>
      </c>
      <c r="R62" s="462">
        <f>IFERROR(INDEX($C$3:$AJ$24,MATCH(R$39,$C$3:$C$24,0),MATCH($L$37,$C$3:$AJ$3,0))*INDEX(Rule!$C$7:$AA$46,MATCH($D62,Rule!$C$7:$C$46,0),MATCH(R$39,Rule!$C$7:$AA$7,0)),"")</f>
        <v>107.5</v>
      </c>
      <c r="S62" s="462" t="str">
        <f>IFERROR(INDEX($C$3:$AJ$24,MATCH(S$39,$C$3:$C$24,0),MATCH($L$37,$C$3:$AJ$3,0))*INDEX(Rule!$C$7:$AA$46,MATCH($D62,Rule!$C$7:$C$46,0),MATCH(S$39,Rule!$C$7:$AA$7,0)),"")</f>
        <v/>
      </c>
      <c r="T62" s="462">
        <f>IFERROR(INDEX($C$3:$AJ$24,MATCH(T$39,$C$3:$C$24,0),MATCH($L$37,$C$3:$AJ$3,0))*INDEX(Rule!$C$7:$AA$46,MATCH($D62,Rule!$C$7:$C$46,0),MATCH(T$39,Rule!$C$7:$AA$7,0)),"")</f>
        <v>17.5</v>
      </c>
      <c r="U62" s="462">
        <f>IFERROR(INDEX($C$3:$AJ$24,MATCH(U$39,$C$3:$C$24,0),MATCH($L$37,$C$3:$AJ$3,0))*INDEX(Rule!$C$7:$AA$46,MATCH($D62,Rule!$C$7:$C$46,0),MATCH(U$39,Rule!$C$7:$AA$7,0)),"")</f>
        <v>10</v>
      </c>
      <c r="V62" s="462" t="str">
        <f>IFERROR(INDEX($C$3:$AJ$24,MATCH(V$39,$C$3:$C$24,0),MATCH($L$37,$C$3:$AJ$3,0))*INDEX(Rule!$C$7:$AA$46,MATCH($D62,Rule!$C$7:$C$46,0),MATCH(V$39,Rule!$C$7:$AA$7,0)),"")</f>
        <v/>
      </c>
      <c r="W62" s="462">
        <f>IFERROR(INDEX($C$3:$AJ$24,MATCH(W$39,$C$3:$C$24,0),MATCH($L$37,$C$3:$AJ$3,0))*INDEX(Rule!$C$7:$AA$46,MATCH($D62,Rule!$C$7:$C$46,0),MATCH(W$39,Rule!$C$7:$AA$7,0)),"")</f>
        <v>42</v>
      </c>
      <c r="X62" s="462" t="str">
        <f>IFERROR(INDEX($C$3:$AJ$24,MATCH(X$39,$C$3:$C$24,0),MATCH($L$37,$C$3:$AJ$3,0))*INDEX(Rule!$C$7:$AA$46,MATCH($D62,Rule!$C$7:$C$46,0),MATCH(X$39,Rule!$C$7:$AA$7,0)),"")</f>
        <v/>
      </c>
      <c r="Y62" s="462" t="str">
        <f>IFERROR(INDEX($C$3:$AJ$24,MATCH(Y$39,$C$3:$C$24,0),MATCH($L$37,$C$3:$AJ$3,0))*INDEX(Rule!$C$7:$AA$46,MATCH($D62,Rule!$C$7:$C$46,0),MATCH(Y$39,Rule!$C$7:$AA$7,0)),"")</f>
        <v/>
      </c>
      <c r="Z62" s="462" t="str">
        <f>IFERROR(INDEX($C$3:$AJ$24,MATCH(Z$39,$C$3:$C$24,0),MATCH($L$37,$C$3:$AJ$3,0))*INDEX(Rule!$C$7:$AA$46,MATCH($D62,Rule!$C$7:$C$46,0),MATCH(Z$39,Rule!$C$7:$AA$7,0)),"")</f>
        <v/>
      </c>
      <c r="AA62" s="462" t="str">
        <f>IFERROR(INDEX($C$3:$AJ$24,MATCH(AA$39,$C$3:$C$24,0),MATCH($L$37,$C$3:$AJ$3,0))*INDEX(Rule!$C$7:$AA$46,MATCH($D62,Rule!$C$7:$C$46,0),MATCH(AA$39,Rule!$C$7:$AA$7,0)),"")</f>
        <v/>
      </c>
      <c r="AB62" s="462">
        <f>IFERROR(INDEX($C$3:$AJ$24,MATCH(AB$39,$C$3:$C$24,0),MATCH($L$37,$C$3:$AJ$3,0))*INDEX(Rule!$C$7:$AA$46,MATCH($D62,Rule!$C$7:$C$46,0),MATCH(AB$39,Rule!$C$7:$AA$7,0)),"")</f>
        <v>37.5</v>
      </c>
      <c r="AC62" s="462">
        <f>IFERROR(INDEX($C$3:$AJ$24,MATCH(AC$39,$C$3:$C$24,0),MATCH($L$37,$C$3:$AJ$3,0))*INDEX(Rule!$C$7:$AA$46,MATCH($D62,Rule!$C$7:$C$46,0),MATCH(AC$39,Rule!$C$7:$AA$7,0)),"")</f>
        <v>253</v>
      </c>
      <c r="AD62" s="462">
        <f>IFERROR(INDEX($C$3:$AJ$24,MATCH(AD$39,$C$3:$C$24,0),MATCH($L$37,$C$3:$AJ$3,0))*INDEX(Rule!$C$7:$AA$46,MATCH($D62,Rule!$C$7:$C$46,0),MATCH(AD$39,Rule!$C$7:$AA$7,0)),"")</f>
        <v>0</v>
      </c>
      <c r="AE62" s="462">
        <f>IFERROR(INDEX($C$3:$AJ$24,MATCH(AE$39,$C$3:$C$24,0),MATCH($L$37,$C$3:$AJ$3,0))*INDEX(Rule!$C$7:$AA$46,MATCH($D62,Rule!$C$7:$C$46,0),MATCH(AE$39,Rule!$C$7:$AA$7,0)),"")</f>
        <v>0</v>
      </c>
      <c r="AF62" s="462">
        <f>IFERROR(INDEX($C$3:$AJ$24,MATCH(AF$39,$C$3:$C$24,0),MATCH($L$37,$C$3:$AJ$3,0))*INDEX(Rule!$C$7:$AA$46,MATCH($D62,Rule!$C$7:$C$46,0),MATCH(AF$39,Rule!$C$7:$AA$7,0)),"")</f>
        <v>0</v>
      </c>
      <c r="AG62" s="462">
        <f>IFERROR(INDEX($C$3:$AJ$24,MATCH(AG$39,$C$3:$C$24,0),MATCH($L$37,$C$3:$AJ$3,0))*INDEX(Rule!$C$7:$AA$46,MATCH($D62,Rule!$C$7:$C$46,0),MATCH(AG$39,Rule!$C$7:$AA$7,0)),"")</f>
        <v>0</v>
      </c>
    </row>
    <row r="63" spans="4:33" x14ac:dyDescent="0.3">
      <c r="D63" s="477">
        <v>666512</v>
      </c>
      <c r="E63" s="477" t="s">
        <v>343</v>
      </c>
      <c r="F63" s="477"/>
      <c r="H63" s="254">
        <f>SUM(K63:AE63)</f>
        <v>4246.5</v>
      </c>
      <c r="K63" s="462">
        <f>IFERROR(INDEX($C$3:$AJ$24,MATCH(K$39,$C$3:$C$24,0),MATCH($L$37,$C$3:$AJ$3,0))*INDEX(Rule!$C$7:$AA$46,MATCH($D63,Rule!$C$7:$C$46,0),MATCH(K$39,Rule!$C$7:$AA$7,0)),"")</f>
        <v>148.5</v>
      </c>
      <c r="L63" s="462" t="str">
        <f>IFERROR(INDEX($C$3:$AJ$24,MATCH(L$39,$C$3:$C$24,0),MATCH($L$37,$C$3:$AJ$3,0))*INDEX(Rule!$C$7:$AA$46,MATCH($D63,Rule!$C$7:$C$46,0),MATCH(L$39,Rule!$C$7:$AA$7,0)),"")</f>
        <v/>
      </c>
      <c r="M63" s="462" t="str">
        <f>IFERROR(INDEX($C$3:$AJ$24,MATCH(M$39,$C$3:$C$24,0),MATCH($L$37,$C$3:$AJ$3,0))*INDEX(Rule!$C$7:$AA$46,MATCH($D63,Rule!$C$7:$C$46,0),MATCH(M$39,Rule!$C$7:$AA$7,0)),"")</f>
        <v/>
      </c>
      <c r="N63" s="462">
        <f>IFERROR(INDEX($C$3:$AJ$24,MATCH(N$39,$C$3:$C$24,0),MATCH($L$37,$C$3:$AJ$3,0))*INDEX(Rule!$C$7:$AA$46,MATCH($D63,Rule!$C$7:$C$46,0),MATCH(N$39,Rule!$C$7:$AA$7,0)),"")</f>
        <v>909</v>
      </c>
      <c r="O63" s="462">
        <f>IFERROR(INDEX($C$3:$AJ$24,MATCH(O$39,$C$3:$C$24,0),MATCH($L$37,$C$3:$AJ$3,0))*INDEX(Rule!$C$7:$AA$46,MATCH($D63,Rule!$C$7:$C$46,0),MATCH(O$39,Rule!$C$7:$AA$7,0)),"")</f>
        <v>13</v>
      </c>
      <c r="P63" s="462" t="str">
        <f>IFERROR(INDEX($C$3:$AJ$24,MATCH(P$39,$C$3:$C$24,0),MATCH($L$37,$C$3:$AJ$3,0))*INDEX(Rule!$C$7:$AA$46,MATCH($D63,Rule!$C$7:$C$46,0),MATCH(P$39,Rule!$C$7:$AA$7,0)),"")</f>
        <v/>
      </c>
      <c r="Q63" s="462">
        <f>IFERROR(INDEX($C$3:$AJ$24,MATCH(Q$39,$C$3:$C$24,0),MATCH($L$37,$C$3:$AJ$3,0))*INDEX(Rule!$C$7:$AA$46,MATCH($D63,Rule!$C$7:$C$46,0),MATCH(Q$39,Rule!$C$7:$AA$7,0)),"")</f>
        <v>484</v>
      </c>
      <c r="R63" s="462">
        <f>IFERROR(INDEX($C$3:$AJ$24,MATCH(R$39,$C$3:$C$24,0),MATCH($L$37,$C$3:$AJ$3,0))*INDEX(Rule!$C$7:$AA$46,MATCH($D63,Rule!$C$7:$C$46,0),MATCH(R$39,Rule!$C$7:$AA$7,0)),"")</f>
        <v>215</v>
      </c>
      <c r="S63" s="462" t="str">
        <f>IFERROR(INDEX($C$3:$AJ$24,MATCH(S$39,$C$3:$C$24,0),MATCH($L$37,$C$3:$AJ$3,0))*INDEX(Rule!$C$7:$AA$46,MATCH($D63,Rule!$C$7:$C$46,0),MATCH(S$39,Rule!$C$7:$AA$7,0)),"")</f>
        <v/>
      </c>
      <c r="T63" s="462" t="str">
        <f>IFERROR(INDEX($C$3:$AJ$24,MATCH(T$39,$C$3:$C$24,0),MATCH($L$37,$C$3:$AJ$3,0))*INDEX(Rule!$C$7:$AA$46,MATCH($D63,Rule!$C$7:$C$46,0),MATCH(T$39,Rule!$C$7:$AA$7,0)),"")</f>
        <v/>
      </c>
      <c r="U63" s="462">
        <f>IFERROR(INDEX($C$3:$AJ$24,MATCH(U$39,$C$3:$C$24,0),MATCH($L$37,$C$3:$AJ$3,0))*INDEX(Rule!$C$7:$AA$46,MATCH($D63,Rule!$C$7:$C$46,0),MATCH(U$39,Rule!$C$7:$AA$7,0)),"")</f>
        <v>10</v>
      </c>
      <c r="V63" s="462" t="str">
        <f>IFERROR(INDEX($C$3:$AJ$24,MATCH(V$39,$C$3:$C$24,0),MATCH($L$37,$C$3:$AJ$3,0))*INDEX(Rule!$C$7:$AA$46,MATCH($D63,Rule!$C$7:$C$46,0),MATCH(V$39,Rule!$C$7:$AA$7,0)),"")</f>
        <v/>
      </c>
      <c r="W63" s="462">
        <f>IFERROR(INDEX($C$3:$AJ$24,MATCH(W$39,$C$3:$C$24,0),MATCH($L$37,$C$3:$AJ$3,0))*INDEX(Rule!$C$7:$AA$46,MATCH($D63,Rule!$C$7:$C$46,0),MATCH(W$39,Rule!$C$7:$AA$7,0)),"")</f>
        <v>84</v>
      </c>
      <c r="X63" s="462" t="str">
        <f>IFERROR(INDEX($C$3:$AJ$24,MATCH(X$39,$C$3:$C$24,0),MATCH($L$37,$C$3:$AJ$3,0))*INDEX(Rule!$C$7:$AA$46,MATCH($D63,Rule!$C$7:$C$46,0),MATCH(X$39,Rule!$C$7:$AA$7,0)),"")</f>
        <v/>
      </c>
      <c r="Y63" s="462" t="str">
        <f>IFERROR(INDEX($C$3:$AJ$24,MATCH(Y$39,$C$3:$C$24,0),MATCH($L$37,$C$3:$AJ$3,0))*INDEX(Rule!$C$7:$AA$46,MATCH($D63,Rule!$C$7:$C$46,0),MATCH(Y$39,Rule!$C$7:$AA$7,0)),"")</f>
        <v/>
      </c>
      <c r="Z63" s="462" t="str">
        <f>IFERROR(INDEX($C$3:$AJ$24,MATCH(Z$39,$C$3:$C$24,0),MATCH($L$37,$C$3:$AJ$3,0))*INDEX(Rule!$C$7:$AA$46,MATCH($D63,Rule!$C$7:$C$46,0),MATCH(Z$39,Rule!$C$7:$AA$7,0)),"")</f>
        <v/>
      </c>
      <c r="AA63" s="462" t="str">
        <f>IFERROR(INDEX($C$3:$AJ$24,MATCH(AA$39,$C$3:$C$24,0),MATCH($L$37,$C$3:$AJ$3,0))*INDEX(Rule!$C$7:$AA$46,MATCH($D63,Rule!$C$7:$C$46,0),MATCH(AA$39,Rule!$C$7:$AA$7,0)),"")</f>
        <v/>
      </c>
      <c r="AB63" s="462">
        <f>IFERROR(INDEX($C$3:$AJ$24,MATCH(AB$39,$C$3:$C$24,0),MATCH($L$37,$C$3:$AJ$3,0))*INDEX(Rule!$C$7:$AA$46,MATCH($D63,Rule!$C$7:$C$46,0),MATCH(AB$39,Rule!$C$7:$AA$7,0)),"")</f>
        <v>150</v>
      </c>
      <c r="AC63" s="462">
        <f>IFERROR(INDEX($C$3:$AJ$24,MATCH(AC$39,$C$3:$C$24,0),MATCH($L$37,$C$3:$AJ$3,0))*INDEX(Rule!$C$7:$AA$46,MATCH($D63,Rule!$C$7:$C$46,0),MATCH(AC$39,Rule!$C$7:$AA$7,0)),"")</f>
        <v>253</v>
      </c>
      <c r="AD63" s="462">
        <f>IFERROR(INDEX($C$3:$AJ$24,MATCH(AD$39,$C$3:$C$24,0),MATCH($L$37,$C$3:$AJ$3,0))*INDEX(Rule!$C$7:$AA$46,MATCH($D63,Rule!$C$7:$C$46,0),MATCH(AD$39,Rule!$C$7:$AA$7,0)),"")</f>
        <v>1980</v>
      </c>
      <c r="AE63" s="462">
        <f>IFERROR(INDEX($C$3:$AJ$24,MATCH(AE$39,$C$3:$C$24,0),MATCH($L$37,$C$3:$AJ$3,0))*INDEX(Rule!$C$7:$AA$46,MATCH($D63,Rule!$C$7:$C$46,0),MATCH(AE$39,Rule!$C$7:$AA$7,0)),"")</f>
        <v>0</v>
      </c>
      <c r="AF63" s="462">
        <f>IFERROR(INDEX($C$3:$AJ$24,MATCH(AF$39,$C$3:$C$24,0),MATCH($L$37,$C$3:$AJ$3,0))*INDEX(Rule!$C$7:$AA$46,MATCH($D63,Rule!$C$7:$C$46,0),MATCH(AF$39,Rule!$C$7:$AA$7,0)),"")</f>
        <v>0</v>
      </c>
      <c r="AG63" s="462">
        <f>IFERROR(INDEX($C$3:$AJ$24,MATCH(AG$39,$C$3:$C$24,0),MATCH($L$37,$C$3:$AJ$3,0))*INDEX(Rule!$C$7:$AA$46,MATCH($D63,Rule!$C$7:$C$46,0),MATCH(AG$39,Rule!$C$7:$AA$7,0)),"")</f>
        <v>0</v>
      </c>
    </row>
    <row r="64" spans="4:33" x14ac:dyDescent="0.3">
      <c r="D64" s="218">
        <v>666536</v>
      </c>
      <c r="E64" s="218" t="s">
        <v>219</v>
      </c>
      <c r="H64" s="254">
        <f t="shared" si="0"/>
        <v>28</v>
      </c>
      <c r="K64" s="462">
        <f>IFERROR(INDEX($C$3:$AJ$24,MATCH(K$39,$C$3:$C$24,0),MATCH($L$37,$C$3:$AJ$3,0))*INDEX(Rule!$C$7:$AA$46,MATCH($D64,Rule!$C$7:$C$46,0),MATCH(K$39,Rule!$C$7:$AA$7,0)),"")</f>
        <v>0</v>
      </c>
      <c r="L64" s="462" t="str">
        <f>IFERROR(INDEX($C$3:$AJ$24,MATCH(L$39,$C$3:$C$24,0),MATCH($L$37,$C$3:$AJ$3,0))*INDEX(Rule!$C$7:$AA$46,MATCH($D64,Rule!$C$7:$C$46,0),MATCH(L$39,Rule!$C$7:$AA$7,0)),"")</f>
        <v/>
      </c>
      <c r="M64" s="462">
        <f>IFERROR(INDEX($C$3:$AJ$24,MATCH(M$39,$C$3:$C$24,0),MATCH($L$37,$C$3:$AJ$3,0))*INDEX(Rule!$C$7:$AA$46,MATCH($D64,Rule!$C$7:$C$46,0),MATCH(M$39,Rule!$C$7:$AA$7,0)),"")</f>
        <v>0</v>
      </c>
      <c r="N64" s="462">
        <f>IFERROR(INDEX($C$3:$AJ$24,MATCH(N$39,$C$3:$C$24,0),MATCH($L$37,$C$3:$AJ$3,0))*INDEX(Rule!$C$7:$AA$46,MATCH($D64,Rule!$C$7:$C$46,0),MATCH(N$39,Rule!$C$7:$AA$7,0)),"")</f>
        <v>0</v>
      </c>
      <c r="O64" s="462">
        <f>IFERROR(INDEX($C$3:$AJ$24,MATCH(O$39,$C$3:$C$24,0),MATCH($L$37,$C$3:$AJ$3,0))*INDEX(Rule!$C$7:$AA$46,MATCH($D64,Rule!$C$7:$C$46,0),MATCH(O$39,Rule!$C$7:$AA$7,0)),"")</f>
        <v>0</v>
      </c>
      <c r="P64" s="462">
        <f>IFERROR(INDEX($C$3:$AJ$24,MATCH(P$39,$C$3:$C$24,0),MATCH($L$37,$C$3:$AJ$3,0))*INDEX(Rule!$C$7:$AA$46,MATCH($D64,Rule!$C$7:$C$46,0),MATCH(P$39,Rule!$C$7:$AA$7,0)),"")</f>
        <v>0</v>
      </c>
      <c r="Q64" s="462">
        <f>IFERROR(INDEX($C$3:$AJ$24,MATCH(Q$39,$C$3:$C$24,0),MATCH($L$37,$C$3:$AJ$3,0))*INDEX(Rule!$C$7:$AA$46,MATCH($D64,Rule!$C$7:$C$46,0),MATCH(Q$39,Rule!$C$7:$AA$7,0)),"")</f>
        <v>0</v>
      </c>
      <c r="R64" s="462">
        <f>IFERROR(INDEX($C$3:$AJ$24,MATCH(R$39,$C$3:$C$24,0),MATCH($L$37,$C$3:$AJ$3,0))*INDEX(Rule!$C$7:$AA$46,MATCH($D64,Rule!$C$7:$C$46,0),MATCH(R$39,Rule!$C$7:$AA$7,0)),"")</f>
        <v>0</v>
      </c>
      <c r="S64" s="462">
        <f>IFERROR(INDEX($C$3:$AJ$24,MATCH(S$39,$C$3:$C$24,0),MATCH($L$37,$C$3:$AJ$3,0))*INDEX(Rule!$C$7:$AA$46,MATCH($D64,Rule!$C$7:$C$46,0),MATCH(S$39,Rule!$C$7:$AA$7,0)),"")</f>
        <v>0</v>
      </c>
      <c r="T64" s="462">
        <f>IFERROR(INDEX($C$3:$AJ$24,MATCH(T$39,$C$3:$C$24,0),MATCH($L$37,$C$3:$AJ$3,0))*INDEX(Rule!$C$7:$AA$46,MATCH($D64,Rule!$C$7:$C$46,0),MATCH(T$39,Rule!$C$7:$AA$7,0)),"")</f>
        <v>0</v>
      </c>
      <c r="U64" s="462">
        <f>IFERROR(INDEX($C$3:$AJ$24,MATCH(U$39,$C$3:$C$24,0),MATCH($L$37,$C$3:$AJ$3,0))*INDEX(Rule!$C$7:$AA$46,MATCH($D64,Rule!$C$7:$C$46,0),MATCH(U$39,Rule!$C$7:$AA$7,0)),"")</f>
        <v>0</v>
      </c>
      <c r="V64" s="462" t="str">
        <f>IFERROR(INDEX($C$3:$AJ$24,MATCH(V$39,$C$3:$C$24,0),MATCH($L$37,$C$3:$AJ$3,0))*INDEX(Rule!$C$7:$AA$46,MATCH($D64,Rule!$C$7:$C$46,0),MATCH(V$39,Rule!$C$7:$AA$7,0)),"")</f>
        <v/>
      </c>
      <c r="W64" s="462">
        <f>IFERROR(INDEX($C$3:$AJ$24,MATCH(W$39,$C$3:$C$24,0),MATCH($L$37,$C$3:$AJ$3,0))*INDEX(Rule!$C$7:$AA$46,MATCH($D64,Rule!$C$7:$C$46,0),MATCH(W$39,Rule!$C$7:$AA$7,0)),"")</f>
        <v>0</v>
      </c>
      <c r="X64" s="462" t="str">
        <f>IFERROR(INDEX($C$3:$AJ$24,MATCH(X$39,$C$3:$C$24,0),MATCH($L$37,$C$3:$AJ$3,0))*INDEX(Rule!$C$7:$AA$46,MATCH($D64,Rule!$C$7:$C$46,0),MATCH(X$39,Rule!$C$7:$AA$7,0)),"")</f>
        <v/>
      </c>
      <c r="Y64" s="462">
        <f>IFERROR(INDEX($C$3:$AJ$24,MATCH(Y$39,$C$3:$C$24,0),MATCH($L$37,$C$3:$AJ$3,0))*INDEX(Rule!$C$7:$AA$46,MATCH($D64,Rule!$C$7:$C$46,0),MATCH(Y$39,Rule!$C$7:$AA$7,0)),"")</f>
        <v>0</v>
      </c>
      <c r="Z64" s="462">
        <f>IFERROR(INDEX($C$3:$AJ$24,MATCH(Z$39,$C$3:$C$24,0),MATCH($L$37,$C$3:$AJ$3,0))*INDEX(Rule!$C$7:$AA$46,MATCH($D64,Rule!$C$7:$C$46,0),MATCH(Z$39,Rule!$C$7:$AA$7,0)),"")</f>
        <v>0</v>
      </c>
      <c r="AA64" s="462">
        <f>IFERROR(INDEX($C$3:$AJ$24,MATCH(AA$39,$C$3:$C$24,0),MATCH($L$37,$C$3:$AJ$3,0))*INDEX(Rule!$C$7:$AA$46,MATCH($D64,Rule!$C$7:$C$46,0),MATCH(AA$39,Rule!$C$7:$AA$7,0)),"")</f>
        <v>0</v>
      </c>
      <c r="AB64" s="462">
        <f>IFERROR(INDEX($C$3:$AJ$24,MATCH(AB$39,$C$3:$C$24,0),MATCH($L$37,$C$3:$AJ$3,0))*INDEX(Rule!$C$7:$AA$46,MATCH($D64,Rule!$C$7:$C$46,0),MATCH(AB$39,Rule!$C$7:$AA$7,0)),"")</f>
        <v>0</v>
      </c>
      <c r="AC64" s="462">
        <f>IFERROR(INDEX($C$3:$AJ$24,MATCH(AC$39,$C$3:$C$24,0),MATCH($L$37,$C$3:$AJ$3,0))*INDEX(Rule!$C$7:$AA$46,MATCH($D64,Rule!$C$7:$C$46,0),MATCH(AC$39,Rule!$C$7:$AA$7,0)),"")</f>
        <v>0</v>
      </c>
      <c r="AD64" s="462">
        <f>IFERROR(INDEX($C$3:$AJ$24,MATCH(AD$39,$C$3:$C$24,0),MATCH($L$37,$C$3:$AJ$3,0))*INDEX(Rule!$C$7:$AA$46,MATCH($D64,Rule!$C$7:$C$46,0),MATCH(AD$39,Rule!$C$7:$AA$7,0)),"")</f>
        <v>0</v>
      </c>
      <c r="AE64" s="462">
        <f>IFERROR(INDEX($C$3:$AJ$24,MATCH(AE$39,$C$3:$C$24,0),MATCH($L$37,$C$3:$AJ$3,0))*INDEX(Rule!$C$7:$AA$46,MATCH($D64,Rule!$C$7:$C$46,0),MATCH(AE$39,Rule!$C$7:$AA$7,0)),"")</f>
        <v>28</v>
      </c>
      <c r="AF64" s="462">
        <f>IFERROR(INDEX($C$3:$AJ$24,MATCH(AF$39,$C$3:$C$24,0),MATCH($L$37,$C$3:$AJ$3,0))*INDEX(Rule!$C$7:$AA$46,MATCH($D64,Rule!$C$7:$C$46,0),MATCH(AF$39,Rule!$C$7:$AA$7,0)),"")</f>
        <v>0</v>
      </c>
      <c r="AG64" s="462">
        <f>IFERROR(INDEX($C$3:$AJ$24,MATCH(AG$39,$C$3:$C$24,0),MATCH($L$37,$C$3:$AJ$3,0))*INDEX(Rule!$C$7:$AA$46,MATCH($D64,Rule!$C$7:$C$46,0),MATCH(AG$39,Rule!$C$7:$AA$7,0)),"")</f>
        <v>0</v>
      </c>
    </row>
    <row r="65" spans="4:33" x14ac:dyDescent="0.3">
      <c r="D65" s="250">
        <v>666545</v>
      </c>
      <c r="E65" s="250" t="s">
        <v>635</v>
      </c>
      <c r="F65" s="250"/>
      <c r="G65" s="250"/>
      <c r="H65" s="254">
        <f t="shared" si="0"/>
        <v>158.5</v>
      </c>
      <c r="K65" s="462">
        <f>IFERROR(INDEX($C$3:$AJ$24,MATCH(K$39,$C$3:$C$24,0),MATCH($L$37,$C$3:$AJ$3,0))*INDEX(Rule!$C$7:$AA$46,MATCH($D65,Rule!$C$7:$C$46,0),MATCH(K$39,Rule!$C$7:$AA$7,0)),"")</f>
        <v>0</v>
      </c>
      <c r="L65" s="462" t="str">
        <f>IFERROR(INDEX($C$3:$AJ$24,MATCH(L$39,$C$3:$C$24,0),MATCH($L$37,$C$3:$AJ$3,0))*INDEX(Rule!$C$7:$AA$46,MATCH($D65,Rule!$C$7:$C$46,0),MATCH(L$39,Rule!$C$7:$AA$7,0)),"")</f>
        <v/>
      </c>
      <c r="M65" s="462">
        <f>IFERROR(INDEX($C$3:$AJ$24,MATCH(M$39,$C$3:$C$24,0),MATCH($L$37,$C$3:$AJ$3,0))*INDEX(Rule!$C$7:$AA$46,MATCH($D65,Rule!$C$7:$C$46,0),MATCH(M$39,Rule!$C$7:$AA$7,0)),"")</f>
        <v>0</v>
      </c>
      <c r="N65" s="462">
        <f>IFERROR(INDEX($C$3:$AJ$24,MATCH(N$39,$C$3:$C$24,0),MATCH($L$37,$C$3:$AJ$3,0))*INDEX(Rule!$C$7:$AA$46,MATCH($D65,Rule!$C$7:$C$46,0),MATCH(N$39,Rule!$C$7:$AA$7,0)),"")</f>
        <v>0</v>
      </c>
      <c r="O65" s="462">
        <f>IFERROR(INDEX($C$3:$AJ$24,MATCH(O$39,$C$3:$C$24,0),MATCH($L$37,$C$3:$AJ$3,0))*INDEX(Rule!$C$7:$AA$46,MATCH($D65,Rule!$C$7:$C$46,0),MATCH(O$39,Rule!$C$7:$AA$7,0)),"")</f>
        <v>0</v>
      </c>
      <c r="P65" s="462">
        <f>IFERROR(INDEX($C$3:$AJ$24,MATCH(P$39,$C$3:$C$24,0),MATCH($L$37,$C$3:$AJ$3,0))*INDEX(Rule!$C$7:$AA$46,MATCH($D65,Rule!$C$7:$C$46,0),MATCH(P$39,Rule!$C$7:$AA$7,0)),"")</f>
        <v>0</v>
      </c>
      <c r="Q65" s="462">
        <f>IFERROR(INDEX($C$3:$AJ$24,MATCH(Q$39,$C$3:$C$24,0),MATCH($L$37,$C$3:$AJ$3,0))*INDEX(Rule!$C$7:$AA$46,MATCH($D65,Rule!$C$7:$C$46,0),MATCH(Q$39,Rule!$C$7:$AA$7,0)),"")</f>
        <v>121</v>
      </c>
      <c r="R65" s="462">
        <f>IFERROR(INDEX($C$3:$AJ$24,MATCH(R$39,$C$3:$C$24,0),MATCH($L$37,$C$3:$AJ$3,0))*INDEX(Rule!$C$7:$AA$46,MATCH($D65,Rule!$C$7:$C$46,0),MATCH(R$39,Rule!$C$7:$AA$7,0)),"")</f>
        <v>0</v>
      </c>
      <c r="S65" s="462">
        <f>IFERROR(INDEX($C$3:$AJ$24,MATCH(S$39,$C$3:$C$24,0),MATCH($L$37,$C$3:$AJ$3,0))*INDEX(Rule!$C$7:$AA$46,MATCH($D65,Rule!$C$7:$C$46,0),MATCH(S$39,Rule!$C$7:$AA$7,0)),"")</f>
        <v>0</v>
      </c>
      <c r="T65" s="462">
        <f>IFERROR(INDEX($C$3:$AJ$24,MATCH(T$39,$C$3:$C$24,0),MATCH($L$37,$C$3:$AJ$3,0))*INDEX(Rule!$C$7:$AA$46,MATCH($D65,Rule!$C$7:$C$46,0),MATCH(T$39,Rule!$C$7:$AA$7,0)),"")</f>
        <v>0</v>
      </c>
      <c r="U65" s="462">
        <f>IFERROR(INDEX($C$3:$AJ$24,MATCH(U$39,$C$3:$C$24,0),MATCH($L$37,$C$3:$AJ$3,0))*INDEX(Rule!$C$7:$AA$46,MATCH($D65,Rule!$C$7:$C$46,0),MATCH(U$39,Rule!$C$7:$AA$7,0)),"")</f>
        <v>0</v>
      </c>
      <c r="V65" s="462" t="str">
        <f>IFERROR(INDEX($C$3:$AJ$24,MATCH(V$39,$C$3:$C$24,0),MATCH($L$37,$C$3:$AJ$3,0))*INDEX(Rule!$C$7:$AA$46,MATCH($D65,Rule!$C$7:$C$46,0),MATCH(V$39,Rule!$C$7:$AA$7,0)),"")</f>
        <v/>
      </c>
      <c r="W65" s="462">
        <f>IFERROR(INDEX($C$3:$AJ$24,MATCH(W$39,$C$3:$C$24,0),MATCH($L$37,$C$3:$AJ$3,0))*INDEX(Rule!$C$7:$AA$46,MATCH($D65,Rule!$C$7:$C$46,0),MATCH(W$39,Rule!$C$7:$AA$7,0)),"")</f>
        <v>0</v>
      </c>
      <c r="X65" s="462" t="str">
        <f>IFERROR(INDEX($C$3:$AJ$24,MATCH(X$39,$C$3:$C$24,0),MATCH($L$37,$C$3:$AJ$3,0))*INDEX(Rule!$C$7:$AA$46,MATCH($D65,Rule!$C$7:$C$46,0),MATCH(X$39,Rule!$C$7:$AA$7,0)),"")</f>
        <v/>
      </c>
      <c r="Y65" s="462">
        <f>IFERROR(INDEX($C$3:$AJ$24,MATCH(Y$39,$C$3:$C$24,0),MATCH($L$37,$C$3:$AJ$3,0))*INDEX(Rule!$C$7:$AA$46,MATCH($D65,Rule!$C$7:$C$46,0),MATCH(Y$39,Rule!$C$7:$AA$7,0)),"")</f>
        <v>0</v>
      </c>
      <c r="Z65" s="462">
        <f>IFERROR(INDEX($C$3:$AJ$24,MATCH(Z$39,$C$3:$C$24,0),MATCH($L$37,$C$3:$AJ$3,0))*INDEX(Rule!$C$7:$AA$46,MATCH($D65,Rule!$C$7:$C$46,0),MATCH(Z$39,Rule!$C$7:$AA$7,0)),"")</f>
        <v>0</v>
      </c>
      <c r="AA65" s="462">
        <f>IFERROR(INDEX($C$3:$AJ$24,MATCH(AA$39,$C$3:$C$24,0),MATCH($L$37,$C$3:$AJ$3,0))*INDEX(Rule!$C$7:$AA$46,MATCH($D65,Rule!$C$7:$C$46,0),MATCH(AA$39,Rule!$C$7:$AA$7,0)),"")</f>
        <v>0</v>
      </c>
      <c r="AB65" s="462">
        <f>IFERROR(INDEX($C$3:$AJ$24,MATCH(AB$39,$C$3:$C$24,0),MATCH($L$37,$C$3:$AJ$3,0))*INDEX(Rule!$C$7:$AA$46,MATCH($D65,Rule!$C$7:$C$46,0),MATCH(AB$39,Rule!$C$7:$AA$7,0)),"")</f>
        <v>37.5</v>
      </c>
      <c r="AC65" s="462">
        <f>IFERROR(INDEX($C$3:$AJ$24,MATCH(AC$39,$C$3:$C$24,0),MATCH($L$37,$C$3:$AJ$3,0))*INDEX(Rule!$C$7:$AA$46,MATCH($D65,Rule!$C$7:$C$46,0),MATCH(AC$39,Rule!$C$7:$AA$7,0)),"")</f>
        <v>0</v>
      </c>
      <c r="AD65" s="462">
        <f>IFERROR(INDEX($C$3:$AJ$24,MATCH(AD$39,$C$3:$C$24,0),MATCH($L$37,$C$3:$AJ$3,0))*INDEX(Rule!$C$7:$AA$46,MATCH($D65,Rule!$C$7:$C$46,0),MATCH(AD$39,Rule!$C$7:$AA$7,0)),"")</f>
        <v>0</v>
      </c>
      <c r="AE65" s="462">
        <f>IFERROR(INDEX($C$3:$AJ$24,MATCH(AE$39,$C$3:$C$24,0),MATCH($L$37,$C$3:$AJ$3,0))*INDEX(Rule!$C$7:$AA$46,MATCH($D65,Rule!$C$7:$C$46,0),MATCH(AE$39,Rule!$C$7:$AA$7,0)),"")</f>
        <v>0</v>
      </c>
      <c r="AF65" s="462">
        <f>IFERROR(INDEX($C$3:$AJ$24,MATCH(AF$39,$C$3:$C$24,0),MATCH($L$37,$C$3:$AJ$3,0))*INDEX(Rule!$C$7:$AA$46,MATCH($D65,Rule!$C$7:$C$46,0),MATCH(AF$39,Rule!$C$7:$AA$7,0)),"")</f>
        <v>0</v>
      </c>
      <c r="AG65" s="462">
        <f>IFERROR(INDEX($C$3:$AJ$24,MATCH(AG$39,$C$3:$C$24,0),MATCH($L$37,$C$3:$AJ$3,0))*INDEX(Rule!$C$7:$AA$46,MATCH($D65,Rule!$C$7:$C$46,0),MATCH(AG$39,Rule!$C$7:$AA$7,0)),"")</f>
        <v>0</v>
      </c>
    </row>
    <row r="66" spans="4:33" x14ac:dyDescent="0.3">
      <c r="D66" s="250">
        <v>666520</v>
      </c>
      <c r="E66" s="250" t="s">
        <v>627</v>
      </c>
      <c r="F66" s="250"/>
      <c r="G66" s="250"/>
      <c r="H66" s="254">
        <f t="shared" si="0"/>
        <v>5</v>
      </c>
      <c r="K66" s="462">
        <f>IFERROR(INDEX($C$3:$AJ$24,MATCH(K$39,$C$3:$C$24,0),MATCH($L$37,$C$3:$AJ$3,0))*INDEX(Rule!$C$7:$AA$46,MATCH($D66,Rule!$C$7:$C$46,0),MATCH(K$39,Rule!$C$7:$AA$7,0)),"")</f>
        <v>0</v>
      </c>
      <c r="L66" s="462" t="str">
        <f>IFERROR(INDEX($C$3:$AJ$24,MATCH(L$39,$C$3:$C$24,0),MATCH($L$37,$C$3:$AJ$3,0))*INDEX(Rule!$C$7:$AA$46,MATCH($D66,Rule!$C$7:$C$46,0),MATCH(L$39,Rule!$C$7:$AA$7,0)),"")</f>
        <v/>
      </c>
      <c r="M66" s="462">
        <f>IFERROR(INDEX($C$3:$AJ$24,MATCH(M$39,$C$3:$C$24,0),MATCH($L$37,$C$3:$AJ$3,0))*INDEX(Rule!$C$7:$AA$46,MATCH($D66,Rule!$C$7:$C$46,0),MATCH(M$39,Rule!$C$7:$AA$7,0)),"")</f>
        <v>0</v>
      </c>
      <c r="N66" s="462">
        <f>IFERROR(INDEX($C$3:$AJ$24,MATCH(N$39,$C$3:$C$24,0),MATCH($L$37,$C$3:$AJ$3,0))*INDEX(Rule!$C$7:$AA$46,MATCH($D66,Rule!$C$7:$C$46,0),MATCH(N$39,Rule!$C$7:$AA$7,0)),"")</f>
        <v>0</v>
      </c>
      <c r="O66" s="462">
        <f>IFERROR(INDEX($C$3:$AJ$24,MATCH(O$39,$C$3:$C$24,0),MATCH($L$37,$C$3:$AJ$3,0))*INDEX(Rule!$C$7:$AA$46,MATCH($D66,Rule!$C$7:$C$46,0),MATCH(O$39,Rule!$C$7:$AA$7,0)),"")</f>
        <v>0</v>
      </c>
      <c r="P66" s="462">
        <f>IFERROR(INDEX($C$3:$AJ$24,MATCH(P$39,$C$3:$C$24,0),MATCH($L$37,$C$3:$AJ$3,0))*INDEX(Rule!$C$7:$AA$46,MATCH($D66,Rule!$C$7:$C$46,0),MATCH(P$39,Rule!$C$7:$AA$7,0)),"")</f>
        <v>0</v>
      </c>
      <c r="Q66" s="462">
        <f>IFERROR(INDEX($C$3:$AJ$24,MATCH(Q$39,$C$3:$C$24,0),MATCH($L$37,$C$3:$AJ$3,0))*INDEX(Rule!$C$7:$AA$46,MATCH($D66,Rule!$C$7:$C$46,0),MATCH(Q$39,Rule!$C$7:$AA$7,0)),"")</f>
        <v>0</v>
      </c>
      <c r="R66" s="462">
        <f>IFERROR(INDEX($C$3:$AJ$24,MATCH(R$39,$C$3:$C$24,0),MATCH($L$37,$C$3:$AJ$3,0))*INDEX(Rule!$C$7:$AA$46,MATCH($D66,Rule!$C$7:$C$46,0),MATCH(R$39,Rule!$C$7:$AA$7,0)),"")</f>
        <v>0</v>
      </c>
      <c r="S66" s="462">
        <f>IFERROR(INDEX($C$3:$AJ$24,MATCH(S$39,$C$3:$C$24,0),MATCH($L$37,$C$3:$AJ$3,0))*INDEX(Rule!$C$7:$AA$46,MATCH($D66,Rule!$C$7:$C$46,0),MATCH(S$39,Rule!$C$7:$AA$7,0)),"")</f>
        <v>0</v>
      </c>
      <c r="T66" s="462">
        <f>IFERROR(INDEX($C$3:$AJ$24,MATCH(T$39,$C$3:$C$24,0),MATCH($L$37,$C$3:$AJ$3,0))*INDEX(Rule!$C$7:$AA$46,MATCH($D66,Rule!$C$7:$C$46,0),MATCH(T$39,Rule!$C$7:$AA$7,0)),"")</f>
        <v>0</v>
      </c>
      <c r="U66" s="462">
        <f>IFERROR(INDEX($C$3:$AJ$24,MATCH(U$39,$C$3:$C$24,0),MATCH($L$37,$C$3:$AJ$3,0))*INDEX(Rule!$C$7:$AA$46,MATCH($D66,Rule!$C$7:$C$46,0),MATCH(U$39,Rule!$C$7:$AA$7,0)),"")</f>
        <v>5</v>
      </c>
      <c r="V66" s="462" t="str">
        <f>IFERROR(INDEX($C$3:$AJ$24,MATCH(V$39,$C$3:$C$24,0),MATCH($L$37,$C$3:$AJ$3,0))*INDEX(Rule!$C$7:$AA$46,MATCH($D66,Rule!$C$7:$C$46,0),MATCH(V$39,Rule!$C$7:$AA$7,0)),"")</f>
        <v/>
      </c>
      <c r="W66" s="462">
        <f>IFERROR(INDEX($C$3:$AJ$24,MATCH(W$39,$C$3:$C$24,0),MATCH($L$37,$C$3:$AJ$3,0))*INDEX(Rule!$C$7:$AA$46,MATCH($D66,Rule!$C$7:$C$46,0),MATCH(W$39,Rule!$C$7:$AA$7,0)),"")</f>
        <v>0</v>
      </c>
      <c r="X66" s="462" t="str">
        <f>IFERROR(INDEX($C$3:$AJ$24,MATCH(X$39,$C$3:$C$24,0),MATCH($L$37,$C$3:$AJ$3,0))*INDEX(Rule!$C$7:$AA$46,MATCH($D66,Rule!$C$7:$C$46,0),MATCH(X$39,Rule!$C$7:$AA$7,0)),"")</f>
        <v/>
      </c>
      <c r="Y66" s="462">
        <f>IFERROR(INDEX($C$3:$AJ$24,MATCH(Y$39,$C$3:$C$24,0),MATCH($L$37,$C$3:$AJ$3,0))*INDEX(Rule!$C$7:$AA$46,MATCH($D66,Rule!$C$7:$C$46,0),MATCH(Y$39,Rule!$C$7:$AA$7,0)),"")</f>
        <v>0</v>
      </c>
      <c r="Z66" s="462">
        <f>IFERROR(INDEX($C$3:$AJ$24,MATCH(Z$39,$C$3:$C$24,0),MATCH($L$37,$C$3:$AJ$3,0))*INDEX(Rule!$C$7:$AA$46,MATCH($D66,Rule!$C$7:$C$46,0),MATCH(Z$39,Rule!$C$7:$AA$7,0)),"")</f>
        <v>0</v>
      </c>
      <c r="AA66" s="462">
        <f>IFERROR(INDEX($C$3:$AJ$24,MATCH(AA$39,$C$3:$C$24,0),MATCH($L$37,$C$3:$AJ$3,0))*INDEX(Rule!$C$7:$AA$46,MATCH($D66,Rule!$C$7:$C$46,0),MATCH(AA$39,Rule!$C$7:$AA$7,0)),"")</f>
        <v>0</v>
      </c>
      <c r="AB66" s="462">
        <f>IFERROR(INDEX($C$3:$AJ$24,MATCH(AB$39,$C$3:$C$24,0),MATCH($L$37,$C$3:$AJ$3,0))*INDEX(Rule!$C$7:$AA$46,MATCH($D66,Rule!$C$7:$C$46,0),MATCH(AB$39,Rule!$C$7:$AA$7,0)),"")</f>
        <v>0</v>
      </c>
      <c r="AC66" s="462">
        <f>IFERROR(INDEX($C$3:$AJ$24,MATCH(AC$39,$C$3:$C$24,0),MATCH($L$37,$C$3:$AJ$3,0))*INDEX(Rule!$C$7:$AA$46,MATCH($D66,Rule!$C$7:$C$46,0),MATCH(AC$39,Rule!$C$7:$AA$7,0)),"")</f>
        <v>0</v>
      </c>
      <c r="AD66" s="462">
        <f>IFERROR(INDEX($C$3:$AJ$24,MATCH(AD$39,$C$3:$C$24,0),MATCH($L$37,$C$3:$AJ$3,0))*INDEX(Rule!$C$7:$AA$46,MATCH($D66,Rule!$C$7:$C$46,0),MATCH(AD$39,Rule!$C$7:$AA$7,0)),"")</f>
        <v>0</v>
      </c>
      <c r="AE66" s="462">
        <f>IFERROR(INDEX($C$3:$AJ$24,MATCH(AE$39,$C$3:$C$24,0),MATCH($L$37,$C$3:$AJ$3,0))*INDEX(Rule!$C$7:$AA$46,MATCH($D66,Rule!$C$7:$C$46,0),MATCH(AE$39,Rule!$C$7:$AA$7,0)),"")</f>
        <v>0</v>
      </c>
      <c r="AF66" s="462">
        <f>IFERROR(INDEX($C$3:$AJ$24,MATCH(AF$39,$C$3:$C$24,0),MATCH($L$37,$C$3:$AJ$3,0))*INDEX(Rule!$C$7:$AA$46,MATCH($D66,Rule!$C$7:$C$46,0),MATCH(AF$39,Rule!$C$7:$AA$7,0)),"")</f>
        <v>0</v>
      </c>
      <c r="AG66" s="462">
        <f>IFERROR(INDEX($C$3:$AJ$24,MATCH(AG$39,$C$3:$C$24,0),MATCH($L$37,$C$3:$AJ$3,0))*INDEX(Rule!$C$7:$AA$46,MATCH($D66,Rule!$C$7:$C$46,0),MATCH(AG$39,Rule!$C$7:$AA$7,0)),"")</f>
        <v>0</v>
      </c>
    </row>
    <row r="67" spans="4:33" x14ac:dyDescent="0.3">
      <c r="H67" s="254"/>
      <c r="K67" s="254"/>
      <c r="L67" s="254"/>
      <c r="M67" s="254"/>
      <c r="N67" s="254" t="str">
        <f>IFERROR(INDEX($D$3:$AF$24,MATCH(N$40,$D$3:$D$24,0),MATCH($L$37,$D$3:$AF$3,0))*INDEX(Rule!$C$8:$W$46,MATCH(ModelsDemand_ToTissue!$D67,Rule!$C$8:$C$46,0),MATCH(ModelsDemand_ToTissue!N$40,Rule!$C$8:$W$8,0)),"")</f>
        <v/>
      </c>
      <c r="O67" s="254" t="str">
        <f>IFERROR(INDEX($D$3:$AF$24,MATCH(O$40,$D$3:$D$24,0),MATCH($L$37,$D$3:$AF$3,0))*INDEX(Rule!$C$8:$W$46,MATCH(ModelsDemand_ToTissue!$D67,Rule!$C$8:$C$46,0),MATCH(ModelsDemand_ToTissue!O$40,Rule!$C$8:$W$8,0)),"")</f>
        <v/>
      </c>
      <c r="P67" s="254" t="str">
        <f>IFERROR(INDEX($D$3:$AF$24,MATCH(P$40,$D$3:$D$24,0),MATCH($L$37,$D$3:$AF$3,0))*INDEX(Rule!$C$8:$W$46,MATCH(ModelsDemand_ToTissue!$D67,Rule!$C$8:$C$46,0),MATCH(ModelsDemand_ToTissue!P$40,Rule!$C$8:$W$8,0)),"")</f>
        <v/>
      </c>
      <c r="Q67" s="254" t="str">
        <f>IFERROR(INDEX($D$3:$AF$24,MATCH(Q$40,$D$3:$D$24,0),MATCH($L$37,$D$3:$AF$3,0))*INDEX(Rule!$C$8:$W$46,MATCH(ModelsDemand_ToTissue!$D67,Rule!$C$8:$C$46,0),MATCH(ModelsDemand_ToTissue!Q$40,Rule!$C$8:$W$8,0)),"")</f>
        <v/>
      </c>
      <c r="R67" s="254" t="str">
        <f>IFERROR(INDEX($D$3:$AF$24,MATCH(R$40,$D$3:$D$24,0),MATCH($L$37,$D$3:$AF$3,0))*INDEX(Rule!$C$8:$W$46,MATCH(ModelsDemand_ToTissue!$D67,Rule!$C$8:$C$46,0),MATCH(ModelsDemand_ToTissue!R$40,Rule!$C$8:$W$8,0)),"")</f>
        <v/>
      </c>
      <c r="S67" s="254" t="str">
        <f>IFERROR(INDEX($D$3:$AF$24,MATCH(S$40,$D$3:$D$24,0),MATCH($L$37,$D$3:$AF$3,0))*INDEX(Rule!$C$8:$W$46,MATCH(ModelsDemand_ToTissue!$D67,Rule!$C$8:$C$46,0),MATCH(ModelsDemand_ToTissue!S$40,Rule!$C$8:$W$8,0)),"")</f>
        <v/>
      </c>
      <c r="T67" s="254" t="str">
        <f>IFERROR(INDEX($D$3:$AF$24,MATCH(T$40,$D$3:$D$24,0),MATCH($L$37,$D$3:$AF$3,0))*INDEX(Rule!$C$8:$W$46,MATCH(ModelsDemand_ToTissue!$D67,Rule!$C$8:$C$46,0),MATCH(ModelsDemand_ToTissue!T$40,Rule!$C$8:$W$8,0)),"")</f>
        <v/>
      </c>
      <c r="U67" s="254" t="str">
        <f>IFERROR(INDEX($D$3:$AF$24,MATCH(U$40,$D$3:$D$24,0),MATCH($L$37,$D$3:$AF$3,0))*INDEX(Rule!$C$8:$W$46,MATCH(ModelsDemand_ToTissue!$D67,Rule!$C$8:$C$46,0),MATCH(ModelsDemand_ToTissue!U$40,Rule!$C$8:$W$8,0)),"")</f>
        <v/>
      </c>
      <c r="V67" s="254" t="str">
        <f>IFERROR(INDEX($D$3:$AF$24,MATCH(V$40,$D$3:$D$24,0),MATCH($L$37,$D$3:$AF$3,0))*INDEX(Rule!$C$8:$W$46,MATCH(ModelsDemand_ToTissue!$D67,Rule!$C$8:$C$46,0),MATCH(ModelsDemand_ToTissue!V$40,Rule!$C$8:$W$8,0)),"")</f>
        <v/>
      </c>
      <c r="W67" s="254" t="str">
        <f>IFERROR(INDEX($D$3:$AF$24,MATCH(W$40,$D$3:$D$24,0),MATCH($L$37,$D$3:$AF$3,0))*INDEX(Rule!$C$8:$W$46,MATCH(ModelsDemand_ToTissue!$D67,Rule!$C$8:$C$46,0),MATCH(ModelsDemand_ToTissue!W$40,Rule!$C$8:$W$8,0)),"")</f>
        <v/>
      </c>
      <c r="X67" s="254" t="str">
        <f>IFERROR(INDEX($D$3:$AF$24,MATCH(X$40,$D$3:$D$24,0),MATCH($L$37,$D$3:$AF$3,0))*INDEX(Rule!$C$8:$W$46,MATCH(ModelsDemand_ToTissue!$D67,Rule!$C$8:$C$46,0),MATCH(ModelsDemand_ToTissue!X$40,Rule!$C$8:$W$8,0)),"")</f>
        <v/>
      </c>
      <c r="Y67" s="254" t="str">
        <f>IFERROR(INDEX($D$3:$AF$24,MATCH(Y$40,$D$3:$D$24,0),MATCH($L$37,$D$3:$AF$3,0))*INDEX(Rule!$C$8:$W$46,MATCH(ModelsDemand_ToTissue!$D67,Rule!$C$8:$C$46,0),MATCH(ModelsDemand_ToTissue!Y$40,Rule!$C$8:$W$8,0)),"")</f>
        <v/>
      </c>
      <c r="Z67" s="254" t="str">
        <f>IFERROR(INDEX($D$3:$AF$24,MATCH(Z$40,$D$3:$D$24,0),MATCH($L$37,$D$3:$AF$3,0))*INDEX(Rule!$C$8:$W$46,MATCH(ModelsDemand_ToTissue!$D67,Rule!$C$8:$C$46,0),MATCH(ModelsDemand_ToTissue!Z$40,Rule!$C$8:$W$8,0)),"")</f>
        <v/>
      </c>
      <c r="AA67" s="254" t="str">
        <f>IFERROR(INDEX($D$3:$AF$24,MATCH(AA$40,$D$3:$D$24,0),MATCH($L$37,$D$3:$AF$3,0))*INDEX(Rule!$C$8:$W$46,MATCH(ModelsDemand_ToTissue!$D67,Rule!$C$8:$C$46,0),MATCH(ModelsDemand_ToTissue!AA$40,Rule!$C$8:$W$8,0)),"")</f>
        <v/>
      </c>
      <c r="AB67" s="254" t="str">
        <f>IFERROR(INDEX($D$3:$AF$24,MATCH(AB$40,$D$3:$D$24,0),MATCH($L$37,$D$3:$AF$3,0))*INDEX(Rule!$C$8:$W$46,MATCH(ModelsDemand_ToTissue!$D67,Rule!$C$8:$C$46,0),MATCH(ModelsDemand_ToTissue!AB$40,Rule!$C$8:$W$8,0)),"")</f>
        <v/>
      </c>
      <c r="AC67" s="254" t="str">
        <f>IFERROR(INDEX($D$3:$AF$24,MATCH(AC$40,$D$3:$D$24,0),MATCH($L$37,$D$3:$AF$3,0))*INDEX(Rule!$C$8:$W$46,MATCH(ModelsDemand_ToTissue!$D67,Rule!$C$8:$C$46,0),MATCH(ModelsDemand_ToTissue!AC$40,Rule!$C$8:$W$8,0)),"")</f>
        <v/>
      </c>
      <c r="AD67" s="254" t="str">
        <f>IFERROR(INDEX($D$3:$AF$24,MATCH(AD$40,$D$3:$D$24,0),MATCH($L$37,$D$3:$AF$3,0))*INDEX(Rule!$C$8:$X$46,MATCH(ModelsDemand_ToTissue!$D67,Rule!$C$8:$C$46,0),MATCH(ModelsDemand_ToTissue!AD$40,Rule!$C$8:$X$8,0)),"")</f>
        <v/>
      </c>
      <c r="AE67" s="254" t="str">
        <f>IFERROR(INDEX($D$3:$AF$24,MATCH(AE$40,$D$3:$D$24,0),MATCH($L$37,$D$3:$AF$3,0))*INDEX(Rule!$C$8:$AA$48,MATCH(ModelsDemand_ToTissue!$D67,Rule!$C$8:$C$48,0),MATCH(ModelsDemand_ToTissue!AE$40,Rule!$C$8:$AA$8,0)),"")</f>
        <v/>
      </c>
    </row>
    <row r="68" spans="4:33" x14ac:dyDescent="0.3">
      <c r="D68" s="218">
        <v>666357</v>
      </c>
      <c r="E68" s="218" t="s">
        <v>344</v>
      </c>
      <c r="H68" s="254">
        <f t="shared" si="0"/>
        <v>2446</v>
      </c>
      <c r="K68" s="462">
        <f>IFERROR(INDEX($C$3:$AJ$24,MATCH(K$39,$C$3:$C$24,0),MATCH($L$37,$C$3:$AJ$3,0))*INDEX(Rule!$C$7:$AA$46,MATCH($D68,Rule!$C$7:$C$46,0),MATCH(K$39,Rule!$C$7:$AA$7,0)),"")</f>
        <v>0</v>
      </c>
      <c r="L68" s="462" t="str">
        <f>IFERROR(INDEX($C$3:$AJ$24,MATCH(L$39,$C$3:$C$24,0),MATCH($L$37,$C$3:$AJ$3,0))*INDEX(Rule!$C$7:$AA$46,MATCH($D68,Rule!$C$7:$C$46,0),MATCH(L$39,Rule!$C$7:$AA$7,0)),"")</f>
        <v/>
      </c>
      <c r="M68" s="462" t="str">
        <f>IFERROR(INDEX($C$3:$AJ$24,MATCH(M$39,$C$3:$C$24,0),MATCH($L$37,$C$3:$AJ$3,0))*INDEX(Rule!$C$7:$AA$46,MATCH($D68,Rule!$C$7:$C$46,0),MATCH(M$39,Rule!$C$7:$AA$7,0)),"")</f>
        <v/>
      </c>
      <c r="N68" s="462">
        <f>IFERROR(INDEX($C$3:$AJ$24,MATCH(N$39,$C$3:$C$24,0),MATCH($L$37,$C$3:$AJ$3,0))*INDEX(Rule!$C$7:$AA$46,MATCH($D68,Rule!$C$7:$C$46,0),MATCH(N$39,Rule!$C$7:$AA$7,0)),"")</f>
        <v>303</v>
      </c>
      <c r="O68" s="462" t="str">
        <f>IFERROR(INDEX($C$3:$AJ$24,MATCH(O$39,$C$3:$C$24,0),MATCH($L$37,$C$3:$AJ$3,0))*INDEX(Rule!$C$7:$AA$46,MATCH($D68,Rule!$C$7:$C$46,0),MATCH(O$39,Rule!$C$7:$AA$7,0)),"")</f>
        <v/>
      </c>
      <c r="P68" s="462" t="str">
        <f>IFERROR(INDEX($C$3:$AJ$24,MATCH(P$39,$C$3:$C$24,0),MATCH($L$37,$C$3:$AJ$3,0))*INDEX(Rule!$C$7:$AA$46,MATCH($D68,Rule!$C$7:$C$46,0),MATCH(P$39,Rule!$C$7:$AA$7,0)),"")</f>
        <v/>
      </c>
      <c r="Q68" s="462">
        <f>IFERROR(INDEX($C$3:$AJ$24,MATCH(Q$39,$C$3:$C$24,0),MATCH($L$37,$C$3:$AJ$3,0))*INDEX(Rule!$C$7:$AA$46,MATCH($D68,Rule!$C$7:$C$46,0),MATCH(Q$39,Rule!$C$7:$AA$7,0)),"")</f>
        <v>121</v>
      </c>
      <c r="R68" s="462" t="str">
        <f>IFERROR(INDEX($C$3:$AJ$24,MATCH(R$39,$C$3:$C$24,0),MATCH($L$37,$C$3:$AJ$3,0))*INDEX(Rule!$C$7:$AA$46,MATCH($D68,Rule!$C$7:$C$46,0),MATCH(R$39,Rule!$C$7:$AA$7,0)),"")</f>
        <v/>
      </c>
      <c r="S68" s="462" t="str">
        <f>IFERROR(INDEX($C$3:$AJ$24,MATCH(S$39,$C$3:$C$24,0),MATCH($L$37,$C$3:$AJ$3,0))*INDEX(Rule!$C$7:$AA$46,MATCH($D68,Rule!$C$7:$C$46,0),MATCH(S$39,Rule!$C$7:$AA$7,0)),"")</f>
        <v/>
      </c>
      <c r="T68" s="462" t="str">
        <f>IFERROR(INDEX($C$3:$AJ$24,MATCH(T$39,$C$3:$C$24,0),MATCH($L$37,$C$3:$AJ$3,0))*INDEX(Rule!$C$7:$AA$46,MATCH($D68,Rule!$C$7:$C$46,0),MATCH(T$39,Rule!$C$7:$AA$7,0)),"")</f>
        <v/>
      </c>
      <c r="U68" s="462" t="str">
        <f>IFERROR(INDEX($C$3:$AJ$24,MATCH(U$39,$C$3:$C$24,0),MATCH($L$37,$C$3:$AJ$3,0))*INDEX(Rule!$C$7:$AA$46,MATCH($D68,Rule!$C$7:$C$46,0),MATCH(U$39,Rule!$C$7:$AA$7,0)),"")</f>
        <v/>
      </c>
      <c r="V68" s="462" t="str">
        <f>IFERROR(INDEX($C$3:$AJ$24,MATCH(V$39,$C$3:$C$24,0),MATCH($L$37,$C$3:$AJ$3,0))*INDEX(Rule!$C$7:$AA$46,MATCH($D68,Rule!$C$7:$C$46,0),MATCH(V$39,Rule!$C$7:$AA$7,0)),"")</f>
        <v/>
      </c>
      <c r="W68" s="462">
        <f>IFERROR(INDEX($C$3:$AJ$24,MATCH(W$39,$C$3:$C$24,0),MATCH($L$37,$C$3:$AJ$3,0))*INDEX(Rule!$C$7:$AA$46,MATCH($D68,Rule!$C$7:$C$46,0),MATCH(W$39,Rule!$C$7:$AA$7,0)),"")</f>
        <v>42</v>
      </c>
      <c r="X68" s="462" t="str">
        <f>IFERROR(INDEX($C$3:$AJ$24,MATCH(X$39,$C$3:$C$24,0),MATCH($L$37,$C$3:$AJ$3,0))*INDEX(Rule!$C$7:$AA$46,MATCH($D68,Rule!$C$7:$C$46,0),MATCH(X$39,Rule!$C$7:$AA$7,0)),"")</f>
        <v/>
      </c>
      <c r="Y68" s="462" t="str">
        <f>IFERROR(INDEX($C$3:$AJ$24,MATCH(Y$39,$C$3:$C$24,0),MATCH($L$37,$C$3:$AJ$3,0))*INDEX(Rule!$C$7:$AA$46,MATCH($D68,Rule!$C$7:$C$46,0),MATCH(Y$39,Rule!$C$7:$AA$7,0)),"")</f>
        <v/>
      </c>
      <c r="Z68" s="462" t="str">
        <f>IFERROR(INDEX($C$3:$AJ$24,MATCH(Z$39,$C$3:$C$24,0),MATCH($L$37,$C$3:$AJ$3,0))*INDEX(Rule!$C$7:$AA$46,MATCH($D68,Rule!$C$7:$C$46,0),MATCH(Z$39,Rule!$C$7:$AA$7,0)),"")</f>
        <v/>
      </c>
      <c r="AA68" s="462" t="str">
        <f>IFERROR(INDEX($C$3:$AJ$24,MATCH(AA$39,$C$3:$C$24,0),MATCH($L$37,$C$3:$AJ$3,0))*INDEX(Rule!$C$7:$AA$46,MATCH($D68,Rule!$C$7:$C$46,0),MATCH(AA$39,Rule!$C$7:$AA$7,0)),"")</f>
        <v/>
      </c>
      <c r="AB68" s="462" t="str">
        <f>IFERROR(INDEX($C$3:$AJ$24,MATCH(AB$39,$C$3:$C$24,0),MATCH($L$37,$C$3:$AJ$3,0))*INDEX(Rule!$C$7:$AA$46,MATCH($D68,Rule!$C$7:$C$46,0),MATCH(AB$39,Rule!$C$7:$AA$7,0)),"")</f>
        <v/>
      </c>
      <c r="AC68" s="462" t="str">
        <f>IFERROR(INDEX($C$3:$AJ$24,MATCH(AC$39,$C$3:$C$24,0),MATCH($L$37,$C$3:$AJ$3,0))*INDEX(Rule!$C$7:$AA$46,MATCH($D68,Rule!$C$7:$C$46,0),MATCH(AC$39,Rule!$C$7:$AA$7,0)),"")</f>
        <v/>
      </c>
      <c r="AD68" s="462">
        <f>IFERROR(INDEX($C$3:$AJ$24,MATCH(AD$39,$C$3:$C$24,0),MATCH($L$37,$C$3:$AJ$3,0))*INDEX(Rule!$C$7:$AA$46,MATCH($D68,Rule!$C$7:$C$46,0),MATCH(AD$39,Rule!$C$7:$AA$7,0)),"")</f>
        <v>1980</v>
      </c>
      <c r="AE68" s="462">
        <f>IFERROR(INDEX($C$3:$AJ$24,MATCH(AE$39,$C$3:$C$24,0),MATCH($L$37,$C$3:$AJ$3,0))*INDEX(Rule!$C$7:$AA$46,MATCH($D68,Rule!$C$7:$C$46,0),MATCH(AE$39,Rule!$C$7:$AA$7,0)),"")</f>
        <v>0</v>
      </c>
      <c r="AF68" s="462">
        <f>IFERROR(INDEX($C$3:$AJ$24,MATCH(AF$39,$C$3:$C$24,0),MATCH($L$37,$C$3:$AJ$3,0))*INDEX(Rule!$C$7:$AA$46,MATCH($D68,Rule!$C$7:$C$46,0),MATCH(AF$39,Rule!$C$7:$AA$7,0)),"")</f>
        <v>0</v>
      </c>
      <c r="AG68" s="462">
        <f>IFERROR(INDEX($C$3:$AJ$24,MATCH(AG$39,$C$3:$C$24,0),MATCH($L$37,$C$3:$AJ$3,0))*INDEX(Rule!$C$7:$AA$46,MATCH($D68,Rule!$C$7:$C$46,0),MATCH(AG$39,Rule!$C$7:$AA$7,0)),"")</f>
        <v>0</v>
      </c>
    </row>
    <row r="69" spans="4:33" x14ac:dyDescent="0.3">
      <c r="D69" s="218">
        <v>666356</v>
      </c>
      <c r="E69" s="218" t="s">
        <v>345</v>
      </c>
      <c r="H69" s="254">
        <f t="shared" si="0"/>
        <v>975.8</v>
      </c>
      <c r="K69" s="462">
        <f>IFERROR(INDEX($C$3:$AJ$24,MATCH(K$39,$C$3:$C$24,0),MATCH($L$37,$C$3:$AJ$3,0))*INDEX(Rule!$C$7:$AA$46,MATCH($D69,Rule!$C$7:$C$46,0),MATCH(K$39,Rule!$C$7:$AA$7,0)),"")</f>
        <v>19.8</v>
      </c>
      <c r="L69" s="462" t="str">
        <f>IFERROR(INDEX($C$3:$AJ$24,MATCH(L$39,$C$3:$C$24,0),MATCH($L$37,$C$3:$AJ$3,0))*INDEX(Rule!$C$7:$AA$46,MATCH($D69,Rule!$C$7:$C$46,0),MATCH(L$39,Rule!$C$7:$AA$7,0)),"")</f>
        <v/>
      </c>
      <c r="M69" s="462" t="str">
        <f>IFERROR(INDEX($C$3:$AJ$24,MATCH(M$39,$C$3:$C$24,0),MATCH($L$37,$C$3:$AJ$3,0))*INDEX(Rule!$C$7:$AA$46,MATCH($D69,Rule!$C$7:$C$46,0),MATCH(M$39,Rule!$C$7:$AA$7,0)),"")</f>
        <v/>
      </c>
      <c r="N69" s="462">
        <f>IFERROR(INDEX($C$3:$AJ$24,MATCH(N$39,$C$3:$C$24,0),MATCH($L$37,$C$3:$AJ$3,0))*INDEX(Rule!$C$7:$AA$46,MATCH($D69,Rule!$C$7:$C$46,0),MATCH(N$39,Rule!$C$7:$AA$7,0)),"")</f>
        <v>606</v>
      </c>
      <c r="O69" s="462">
        <f>IFERROR(INDEX($C$3:$AJ$24,MATCH(O$39,$C$3:$C$24,0),MATCH($L$37,$C$3:$AJ$3,0))*INDEX(Rule!$C$7:$AA$46,MATCH($D69,Rule!$C$7:$C$46,0),MATCH(O$39,Rule!$C$7:$AA$7,0)),"")</f>
        <v>6.5</v>
      </c>
      <c r="P69" s="462" t="str">
        <f>IFERROR(INDEX($C$3:$AJ$24,MATCH(P$39,$C$3:$C$24,0),MATCH($L$37,$C$3:$AJ$3,0))*INDEX(Rule!$C$7:$AA$46,MATCH($D69,Rule!$C$7:$C$46,0),MATCH(P$39,Rule!$C$7:$AA$7,0)),"")</f>
        <v/>
      </c>
      <c r="Q69" s="462">
        <f>IFERROR(INDEX($C$3:$AJ$24,MATCH(Q$39,$C$3:$C$24,0),MATCH($L$37,$C$3:$AJ$3,0))*INDEX(Rule!$C$7:$AA$46,MATCH($D69,Rule!$C$7:$C$46,0),MATCH(Q$39,Rule!$C$7:$AA$7,0)),"")</f>
        <v>242</v>
      </c>
      <c r="R69" s="462" t="str">
        <f>IFERROR(INDEX($C$3:$AJ$24,MATCH(R$39,$C$3:$C$24,0),MATCH($L$37,$C$3:$AJ$3,0))*INDEX(Rule!$C$7:$AA$46,MATCH($D69,Rule!$C$7:$C$46,0),MATCH(R$39,Rule!$C$7:$AA$7,0)),"")</f>
        <v/>
      </c>
      <c r="S69" s="462" t="str">
        <f>IFERROR(INDEX($C$3:$AJ$24,MATCH(S$39,$C$3:$C$24,0),MATCH($L$37,$C$3:$AJ$3,0))*INDEX(Rule!$C$7:$AA$46,MATCH($D69,Rule!$C$7:$C$46,0),MATCH(S$39,Rule!$C$7:$AA$7,0)),"")</f>
        <v/>
      </c>
      <c r="T69" s="462">
        <f>IFERROR(INDEX($C$3:$AJ$24,MATCH(T$39,$C$3:$C$24,0),MATCH($L$37,$C$3:$AJ$3,0))*INDEX(Rule!$C$7:$AA$46,MATCH($D69,Rule!$C$7:$C$46,0),MATCH(T$39,Rule!$C$7:$AA$7,0)),"")</f>
        <v>17.5</v>
      </c>
      <c r="U69" s="462" t="str">
        <f>IFERROR(INDEX($C$3:$AJ$24,MATCH(U$39,$C$3:$C$24,0),MATCH($L$37,$C$3:$AJ$3,0))*INDEX(Rule!$C$7:$AA$46,MATCH($D69,Rule!$C$7:$C$46,0),MATCH(U$39,Rule!$C$7:$AA$7,0)),"")</f>
        <v/>
      </c>
      <c r="V69" s="462" t="str">
        <f>IFERROR(INDEX($C$3:$AJ$24,MATCH(V$39,$C$3:$C$24,0),MATCH($L$37,$C$3:$AJ$3,0))*INDEX(Rule!$C$7:$AA$46,MATCH($D69,Rule!$C$7:$C$46,0),MATCH(V$39,Rule!$C$7:$AA$7,0)),"")</f>
        <v/>
      </c>
      <c r="W69" s="462">
        <f>IFERROR(INDEX($C$3:$AJ$24,MATCH(W$39,$C$3:$C$24,0),MATCH($L$37,$C$3:$AJ$3,0))*INDEX(Rule!$C$7:$AA$46,MATCH($D69,Rule!$C$7:$C$46,0),MATCH(W$39,Rule!$C$7:$AA$7,0)),"")</f>
        <v>84</v>
      </c>
      <c r="X69" s="462" t="str">
        <f>IFERROR(INDEX($C$3:$AJ$24,MATCH(X$39,$C$3:$C$24,0),MATCH($L$37,$C$3:$AJ$3,0))*INDEX(Rule!$C$7:$AA$46,MATCH($D69,Rule!$C$7:$C$46,0),MATCH(X$39,Rule!$C$7:$AA$7,0)),"")</f>
        <v/>
      </c>
      <c r="Y69" s="462" t="str">
        <f>IFERROR(INDEX($C$3:$AJ$24,MATCH(Y$39,$C$3:$C$24,0),MATCH($L$37,$C$3:$AJ$3,0))*INDEX(Rule!$C$7:$AA$46,MATCH($D69,Rule!$C$7:$C$46,0),MATCH(Y$39,Rule!$C$7:$AA$7,0)),"")</f>
        <v/>
      </c>
      <c r="Z69" s="462" t="str">
        <f>IFERROR(INDEX($C$3:$AJ$24,MATCH(Z$39,$C$3:$C$24,0),MATCH($L$37,$C$3:$AJ$3,0))*INDEX(Rule!$C$7:$AA$46,MATCH($D69,Rule!$C$7:$C$46,0),MATCH(Z$39,Rule!$C$7:$AA$7,0)),"")</f>
        <v/>
      </c>
      <c r="AA69" s="462" t="str">
        <f>IFERROR(INDEX($C$3:$AJ$24,MATCH(AA$39,$C$3:$C$24,0),MATCH($L$37,$C$3:$AJ$3,0))*INDEX(Rule!$C$7:$AA$46,MATCH($D69,Rule!$C$7:$C$46,0),MATCH(AA$39,Rule!$C$7:$AA$7,0)),"")</f>
        <v/>
      </c>
      <c r="AB69" s="462" t="str">
        <f>IFERROR(INDEX($C$3:$AJ$24,MATCH(AB$39,$C$3:$C$24,0),MATCH($L$37,$C$3:$AJ$3,0))*INDEX(Rule!$C$7:$AA$46,MATCH($D69,Rule!$C$7:$C$46,0),MATCH(AB$39,Rule!$C$7:$AA$7,0)),"")</f>
        <v/>
      </c>
      <c r="AC69" s="462" t="str">
        <f>IFERROR(INDEX($C$3:$AJ$24,MATCH(AC$39,$C$3:$C$24,0),MATCH($L$37,$C$3:$AJ$3,0))*INDEX(Rule!$C$7:$AA$46,MATCH($D69,Rule!$C$7:$C$46,0),MATCH(AC$39,Rule!$C$7:$AA$7,0)),"")</f>
        <v/>
      </c>
      <c r="AD69" s="462">
        <f>IFERROR(INDEX($C$3:$AJ$24,MATCH(AD$39,$C$3:$C$24,0),MATCH($L$37,$C$3:$AJ$3,0))*INDEX(Rule!$C$7:$AA$46,MATCH($D69,Rule!$C$7:$C$46,0),MATCH(AD$39,Rule!$C$7:$AA$7,0)),"")</f>
        <v>0</v>
      </c>
      <c r="AE69" s="462">
        <f>IFERROR(INDEX($C$3:$AJ$24,MATCH(AE$39,$C$3:$C$24,0),MATCH($L$37,$C$3:$AJ$3,0))*INDEX(Rule!$C$7:$AA$46,MATCH($D69,Rule!$C$7:$C$46,0),MATCH(AE$39,Rule!$C$7:$AA$7,0)),"")</f>
        <v>0</v>
      </c>
      <c r="AF69" s="462">
        <f>IFERROR(INDEX($C$3:$AJ$24,MATCH(AF$39,$C$3:$C$24,0),MATCH($L$37,$C$3:$AJ$3,0))*INDEX(Rule!$C$7:$AA$46,MATCH($D69,Rule!$C$7:$C$46,0),MATCH(AF$39,Rule!$C$7:$AA$7,0)),"")</f>
        <v>0</v>
      </c>
      <c r="AG69" s="462">
        <f>IFERROR(INDEX($C$3:$AJ$24,MATCH(AG$39,$C$3:$C$24,0),MATCH($L$37,$C$3:$AJ$3,0))*INDEX(Rule!$C$7:$AA$46,MATCH($D69,Rule!$C$7:$C$46,0),MATCH(AG$39,Rule!$C$7:$AA$7,0)),"")</f>
        <v>0</v>
      </c>
    </row>
    <row r="70" spans="4:33" x14ac:dyDescent="0.3">
      <c r="D70" s="218">
        <v>666371</v>
      </c>
      <c r="E70" s="218" t="s">
        <v>346</v>
      </c>
      <c r="H70" s="254">
        <f t="shared" si="0"/>
        <v>303</v>
      </c>
      <c r="K70" s="462">
        <f>IFERROR(INDEX($C$3:$AJ$24,MATCH(K$39,$C$3:$C$24,0),MATCH($L$37,$C$3:$AJ$3,0))*INDEX(Rule!$C$7:$AA$46,MATCH($D70,Rule!$C$7:$C$46,0),MATCH(K$39,Rule!$C$7:$AA$7,0)),"")</f>
        <v>0</v>
      </c>
      <c r="L70" s="462" t="str">
        <f>IFERROR(INDEX($C$3:$AJ$24,MATCH(L$39,$C$3:$C$24,0),MATCH($L$37,$C$3:$AJ$3,0))*INDEX(Rule!$C$7:$AA$46,MATCH($D70,Rule!$C$7:$C$46,0),MATCH(L$39,Rule!$C$7:$AA$7,0)),"")</f>
        <v/>
      </c>
      <c r="M70" s="462" t="str">
        <f>IFERROR(INDEX($C$3:$AJ$24,MATCH(M$39,$C$3:$C$24,0),MATCH($L$37,$C$3:$AJ$3,0))*INDEX(Rule!$C$7:$AA$46,MATCH($D70,Rule!$C$7:$C$46,0),MATCH(M$39,Rule!$C$7:$AA$7,0)),"")</f>
        <v/>
      </c>
      <c r="N70" s="462">
        <f>IFERROR(INDEX($C$3:$AJ$24,MATCH(N$39,$C$3:$C$24,0),MATCH($L$37,$C$3:$AJ$3,0))*INDEX(Rule!$C$7:$AA$46,MATCH($D70,Rule!$C$7:$C$46,0),MATCH(N$39,Rule!$C$7:$AA$7,0)),"")</f>
        <v>303</v>
      </c>
      <c r="O70" s="462" t="str">
        <f>IFERROR(INDEX($C$3:$AJ$24,MATCH(O$39,$C$3:$C$24,0),MATCH($L$37,$C$3:$AJ$3,0))*INDEX(Rule!$C$7:$AA$46,MATCH($D70,Rule!$C$7:$C$46,0),MATCH(O$39,Rule!$C$7:$AA$7,0)),"")</f>
        <v/>
      </c>
      <c r="P70" s="462" t="str">
        <f>IFERROR(INDEX($C$3:$AJ$24,MATCH(P$39,$C$3:$C$24,0),MATCH($L$37,$C$3:$AJ$3,0))*INDEX(Rule!$C$7:$AA$46,MATCH($D70,Rule!$C$7:$C$46,0),MATCH(P$39,Rule!$C$7:$AA$7,0)),"")</f>
        <v/>
      </c>
      <c r="Q70" s="462" t="str">
        <f>IFERROR(INDEX($C$3:$AJ$24,MATCH(Q$39,$C$3:$C$24,0),MATCH($L$37,$C$3:$AJ$3,0))*INDEX(Rule!$C$7:$AA$46,MATCH($D70,Rule!$C$7:$C$46,0),MATCH(Q$39,Rule!$C$7:$AA$7,0)),"")</f>
        <v/>
      </c>
      <c r="R70" s="462" t="str">
        <f>IFERROR(INDEX($C$3:$AJ$24,MATCH(R$39,$C$3:$C$24,0),MATCH($L$37,$C$3:$AJ$3,0))*INDEX(Rule!$C$7:$AA$46,MATCH($D70,Rule!$C$7:$C$46,0),MATCH(R$39,Rule!$C$7:$AA$7,0)),"")</f>
        <v/>
      </c>
      <c r="S70" s="462" t="str">
        <f>IFERROR(INDEX($C$3:$AJ$24,MATCH(S$39,$C$3:$C$24,0),MATCH($L$37,$C$3:$AJ$3,0))*INDEX(Rule!$C$7:$AA$46,MATCH($D70,Rule!$C$7:$C$46,0),MATCH(S$39,Rule!$C$7:$AA$7,0)),"")</f>
        <v/>
      </c>
      <c r="T70" s="462" t="str">
        <f>IFERROR(INDEX($C$3:$AJ$24,MATCH(T$39,$C$3:$C$24,0),MATCH($L$37,$C$3:$AJ$3,0))*INDEX(Rule!$C$7:$AA$46,MATCH($D70,Rule!$C$7:$C$46,0),MATCH(T$39,Rule!$C$7:$AA$7,0)),"")</f>
        <v/>
      </c>
      <c r="U70" s="462" t="str">
        <f>IFERROR(INDEX($C$3:$AJ$24,MATCH(U$39,$C$3:$C$24,0),MATCH($L$37,$C$3:$AJ$3,0))*INDEX(Rule!$C$7:$AA$46,MATCH($D70,Rule!$C$7:$C$46,0),MATCH(U$39,Rule!$C$7:$AA$7,0)),"")</f>
        <v/>
      </c>
      <c r="V70" s="462" t="str">
        <f>IFERROR(INDEX($C$3:$AJ$24,MATCH(V$39,$C$3:$C$24,0),MATCH($L$37,$C$3:$AJ$3,0))*INDEX(Rule!$C$7:$AA$46,MATCH($D70,Rule!$C$7:$C$46,0),MATCH(V$39,Rule!$C$7:$AA$7,0)),"")</f>
        <v/>
      </c>
      <c r="W70" s="462" t="str">
        <f>IFERROR(INDEX($C$3:$AJ$24,MATCH(W$39,$C$3:$C$24,0),MATCH($L$37,$C$3:$AJ$3,0))*INDEX(Rule!$C$7:$AA$46,MATCH($D70,Rule!$C$7:$C$46,0),MATCH(W$39,Rule!$C$7:$AA$7,0)),"")</f>
        <v/>
      </c>
      <c r="X70" s="462" t="str">
        <f>IFERROR(INDEX($C$3:$AJ$24,MATCH(X$39,$C$3:$C$24,0),MATCH($L$37,$C$3:$AJ$3,0))*INDEX(Rule!$C$7:$AA$46,MATCH($D70,Rule!$C$7:$C$46,0),MATCH(X$39,Rule!$C$7:$AA$7,0)),"")</f>
        <v/>
      </c>
      <c r="Y70" s="462" t="str">
        <f>IFERROR(INDEX($C$3:$AJ$24,MATCH(Y$39,$C$3:$C$24,0),MATCH($L$37,$C$3:$AJ$3,0))*INDEX(Rule!$C$7:$AA$46,MATCH($D70,Rule!$C$7:$C$46,0),MATCH(Y$39,Rule!$C$7:$AA$7,0)),"")</f>
        <v/>
      </c>
      <c r="Z70" s="462" t="str">
        <f>IFERROR(INDEX($C$3:$AJ$24,MATCH(Z$39,$C$3:$C$24,0),MATCH($L$37,$C$3:$AJ$3,0))*INDEX(Rule!$C$7:$AA$46,MATCH($D70,Rule!$C$7:$C$46,0),MATCH(Z$39,Rule!$C$7:$AA$7,0)),"")</f>
        <v/>
      </c>
      <c r="AA70" s="462" t="str">
        <f>IFERROR(INDEX($C$3:$AJ$24,MATCH(AA$39,$C$3:$C$24,0),MATCH($L$37,$C$3:$AJ$3,0))*INDEX(Rule!$C$7:$AA$46,MATCH($D70,Rule!$C$7:$C$46,0),MATCH(AA$39,Rule!$C$7:$AA$7,0)),"")</f>
        <v/>
      </c>
      <c r="AB70" s="462" t="str">
        <f>IFERROR(INDEX($C$3:$AJ$24,MATCH(AB$39,$C$3:$C$24,0),MATCH($L$37,$C$3:$AJ$3,0))*INDEX(Rule!$C$7:$AA$46,MATCH($D70,Rule!$C$7:$C$46,0),MATCH(AB$39,Rule!$C$7:$AA$7,0)),"")</f>
        <v/>
      </c>
      <c r="AC70" s="462" t="str">
        <f>IFERROR(INDEX($C$3:$AJ$24,MATCH(AC$39,$C$3:$C$24,0),MATCH($L$37,$C$3:$AJ$3,0))*INDEX(Rule!$C$7:$AA$46,MATCH($D70,Rule!$C$7:$C$46,0),MATCH(AC$39,Rule!$C$7:$AA$7,0)),"")</f>
        <v/>
      </c>
      <c r="AD70" s="462">
        <f>IFERROR(INDEX($C$3:$AJ$24,MATCH(AD$39,$C$3:$C$24,0),MATCH($L$37,$C$3:$AJ$3,0))*INDEX(Rule!$C$7:$AA$46,MATCH($D70,Rule!$C$7:$C$46,0),MATCH(AD$39,Rule!$C$7:$AA$7,0)),"")</f>
        <v>0</v>
      </c>
      <c r="AE70" s="462">
        <f>IFERROR(INDEX($C$3:$AJ$24,MATCH(AE$39,$C$3:$C$24,0),MATCH($L$37,$C$3:$AJ$3,0))*INDEX(Rule!$C$7:$AA$46,MATCH($D70,Rule!$C$7:$C$46,0),MATCH(AE$39,Rule!$C$7:$AA$7,0)),"")</f>
        <v>0</v>
      </c>
      <c r="AF70" s="462">
        <f>IFERROR(INDEX($C$3:$AJ$24,MATCH(AF$39,$C$3:$C$24,0),MATCH($L$37,$C$3:$AJ$3,0))*INDEX(Rule!$C$7:$AA$46,MATCH($D70,Rule!$C$7:$C$46,0),MATCH(AF$39,Rule!$C$7:$AA$7,0)),"")</f>
        <v>0</v>
      </c>
      <c r="AG70" s="462">
        <f>IFERROR(INDEX($C$3:$AJ$24,MATCH(AG$39,$C$3:$C$24,0),MATCH($L$37,$C$3:$AJ$3,0))*INDEX(Rule!$C$7:$AA$46,MATCH($D70,Rule!$C$7:$C$46,0),MATCH(AG$39,Rule!$C$7:$AA$7,0)),"")</f>
        <v>0</v>
      </c>
    </row>
    <row r="71" spans="4:33" x14ac:dyDescent="0.3">
      <c r="D71" s="57">
        <v>666360</v>
      </c>
      <c r="E71" s="57" t="s">
        <v>347</v>
      </c>
      <c r="F71" s="57"/>
      <c r="H71" s="254">
        <f t="shared" si="0"/>
        <v>75</v>
      </c>
      <c r="K71" s="462">
        <f>IFERROR(INDEX($C$3:$AJ$24,MATCH(K$39,$C$3:$C$24,0),MATCH($L$37,$C$3:$AJ$3,0))*INDEX(Rule!$C$7:$AA$46,MATCH($D71,Rule!$C$7:$C$46,0),MATCH(K$39,Rule!$C$7:$AA$7,0)),"")</f>
        <v>0</v>
      </c>
      <c r="L71" s="462" t="str">
        <f>IFERROR(INDEX($C$3:$AJ$24,MATCH(L$39,$C$3:$C$24,0),MATCH($L$37,$C$3:$AJ$3,0))*INDEX(Rule!$C$7:$AA$46,MATCH($D71,Rule!$C$7:$C$46,0),MATCH(L$39,Rule!$C$7:$AA$7,0)),"")</f>
        <v/>
      </c>
      <c r="M71" s="462" t="str">
        <f>IFERROR(INDEX($C$3:$AJ$24,MATCH(M$39,$C$3:$C$24,0),MATCH($L$37,$C$3:$AJ$3,0))*INDEX(Rule!$C$7:$AA$46,MATCH($D71,Rule!$C$7:$C$46,0),MATCH(M$39,Rule!$C$7:$AA$7,0)),"")</f>
        <v/>
      </c>
      <c r="N71" s="462">
        <f>IFERROR(INDEX($C$3:$AJ$24,MATCH(N$39,$C$3:$C$24,0),MATCH($L$37,$C$3:$AJ$3,0))*INDEX(Rule!$C$7:$AA$46,MATCH($D71,Rule!$C$7:$C$46,0),MATCH(N$39,Rule!$C$7:$AA$7,0)),"")</f>
        <v>0</v>
      </c>
      <c r="O71" s="462" t="str">
        <f>IFERROR(INDEX($C$3:$AJ$24,MATCH(O$39,$C$3:$C$24,0),MATCH($L$37,$C$3:$AJ$3,0))*INDEX(Rule!$C$7:$AA$46,MATCH($D71,Rule!$C$7:$C$46,0),MATCH(O$39,Rule!$C$7:$AA$7,0)),"")</f>
        <v/>
      </c>
      <c r="P71" s="462" t="str">
        <f>IFERROR(INDEX($C$3:$AJ$24,MATCH(P$39,$C$3:$C$24,0),MATCH($L$37,$C$3:$AJ$3,0))*INDEX(Rule!$C$7:$AA$46,MATCH($D71,Rule!$C$7:$C$46,0),MATCH(P$39,Rule!$C$7:$AA$7,0)),"")</f>
        <v/>
      </c>
      <c r="Q71" s="462" t="str">
        <f>IFERROR(INDEX($C$3:$AJ$24,MATCH(Q$39,$C$3:$C$24,0),MATCH($L$37,$C$3:$AJ$3,0))*INDEX(Rule!$C$7:$AA$46,MATCH($D71,Rule!$C$7:$C$46,0),MATCH(Q$39,Rule!$C$7:$AA$7,0)),"")</f>
        <v/>
      </c>
      <c r="R71" s="462" t="str">
        <f>IFERROR(INDEX($C$3:$AJ$24,MATCH(R$39,$C$3:$C$24,0),MATCH($L$37,$C$3:$AJ$3,0))*INDEX(Rule!$C$7:$AA$46,MATCH($D71,Rule!$C$7:$C$46,0),MATCH(R$39,Rule!$C$7:$AA$7,0)),"")</f>
        <v/>
      </c>
      <c r="S71" s="462" t="str">
        <f>IFERROR(INDEX($C$3:$AJ$24,MATCH(S$39,$C$3:$C$24,0),MATCH($L$37,$C$3:$AJ$3,0))*INDEX(Rule!$C$7:$AA$46,MATCH($D71,Rule!$C$7:$C$46,0),MATCH(S$39,Rule!$C$7:$AA$7,0)),"")</f>
        <v/>
      </c>
      <c r="T71" s="462" t="str">
        <f>IFERROR(INDEX($C$3:$AJ$24,MATCH(T$39,$C$3:$C$24,0),MATCH($L$37,$C$3:$AJ$3,0))*INDEX(Rule!$C$7:$AA$46,MATCH($D71,Rule!$C$7:$C$46,0),MATCH(T$39,Rule!$C$7:$AA$7,0)),"")</f>
        <v/>
      </c>
      <c r="U71" s="462" t="str">
        <f>IFERROR(INDEX($C$3:$AJ$24,MATCH(U$39,$C$3:$C$24,0),MATCH($L$37,$C$3:$AJ$3,0))*INDEX(Rule!$C$7:$AA$46,MATCH($D71,Rule!$C$7:$C$46,0),MATCH(U$39,Rule!$C$7:$AA$7,0)),"")</f>
        <v/>
      </c>
      <c r="V71" s="462" t="str">
        <f>IFERROR(INDEX($C$3:$AJ$24,MATCH(V$39,$C$3:$C$24,0),MATCH($L$37,$C$3:$AJ$3,0))*INDEX(Rule!$C$7:$AA$46,MATCH($D71,Rule!$C$7:$C$46,0),MATCH(V$39,Rule!$C$7:$AA$7,0)),"")</f>
        <v/>
      </c>
      <c r="W71" s="462" t="str">
        <f>IFERROR(INDEX($C$3:$AJ$24,MATCH(W$39,$C$3:$C$24,0),MATCH($L$37,$C$3:$AJ$3,0))*INDEX(Rule!$C$7:$AA$46,MATCH($D71,Rule!$C$7:$C$46,0),MATCH(W$39,Rule!$C$7:$AA$7,0)),"")</f>
        <v/>
      </c>
      <c r="X71" s="462" t="str">
        <f>IFERROR(INDEX($C$3:$AJ$24,MATCH(X$39,$C$3:$C$24,0),MATCH($L$37,$C$3:$AJ$3,0))*INDEX(Rule!$C$7:$AA$46,MATCH($D71,Rule!$C$7:$C$46,0),MATCH(X$39,Rule!$C$7:$AA$7,0)),"")</f>
        <v/>
      </c>
      <c r="Y71" s="462" t="str">
        <f>IFERROR(INDEX($C$3:$AJ$24,MATCH(Y$39,$C$3:$C$24,0),MATCH($L$37,$C$3:$AJ$3,0))*INDEX(Rule!$C$7:$AA$46,MATCH($D71,Rule!$C$7:$C$46,0),MATCH(Y$39,Rule!$C$7:$AA$7,0)),"")</f>
        <v/>
      </c>
      <c r="Z71" s="462" t="str">
        <f>IFERROR(INDEX($C$3:$AJ$24,MATCH(Z$39,$C$3:$C$24,0),MATCH($L$37,$C$3:$AJ$3,0))*INDEX(Rule!$C$7:$AA$46,MATCH($D71,Rule!$C$7:$C$46,0),MATCH(Z$39,Rule!$C$7:$AA$7,0)),"")</f>
        <v/>
      </c>
      <c r="AA71" s="462" t="str">
        <f>IFERROR(INDEX($C$3:$AJ$24,MATCH(AA$39,$C$3:$C$24,0),MATCH($L$37,$C$3:$AJ$3,0))*INDEX(Rule!$C$7:$AA$46,MATCH($D71,Rule!$C$7:$C$46,0),MATCH(AA$39,Rule!$C$7:$AA$7,0)),"")</f>
        <v/>
      </c>
      <c r="AB71" s="462">
        <f>IFERROR(INDEX($C$3:$AJ$24,MATCH(AB$39,$C$3:$C$24,0),MATCH($L$37,$C$3:$AJ$3,0))*INDEX(Rule!$C$7:$AA$46,MATCH($D71,Rule!$C$7:$C$46,0),MATCH(AB$39,Rule!$C$7:$AA$7,0)),"")</f>
        <v>75</v>
      </c>
      <c r="AC71" s="462" t="str">
        <f>IFERROR(INDEX($C$3:$AJ$24,MATCH(AC$39,$C$3:$C$24,0),MATCH($L$37,$C$3:$AJ$3,0))*INDEX(Rule!$C$7:$AA$46,MATCH($D71,Rule!$C$7:$C$46,0),MATCH(AC$39,Rule!$C$7:$AA$7,0)),"")</f>
        <v/>
      </c>
      <c r="AD71" s="462">
        <f>IFERROR(INDEX($C$3:$AJ$24,MATCH(AD$39,$C$3:$C$24,0),MATCH($L$37,$C$3:$AJ$3,0))*INDEX(Rule!$C$7:$AA$46,MATCH($D71,Rule!$C$7:$C$46,0),MATCH(AD$39,Rule!$C$7:$AA$7,0)),"")</f>
        <v>0</v>
      </c>
      <c r="AE71" s="462">
        <f>IFERROR(INDEX($C$3:$AJ$24,MATCH(AE$39,$C$3:$C$24,0),MATCH($L$37,$C$3:$AJ$3,0))*INDEX(Rule!$C$7:$AA$46,MATCH($D71,Rule!$C$7:$C$46,0),MATCH(AE$39,Rule!$C$7:$AA$7,0)),"")</f>
        <v>0</v>
      </c>
      <c r="AF71" s="462">
        <f>IFERROR(INDEX($C$3:$AJ$24,MATCH(AF$39,$C$3:$C$24,0),MATCH($L$37,$C$3:$AJ$3,0))*INDEX(Rule!$C$7:$AA$46,MATCH($D71,Rule!$C$7:$C$46,0),MATCH(AF$39,Rule!$C$7:$AA$7,0)),"")</f>
        <v>0</v>
      </c>
      <c r="AG71" s="462">
        <f>IFERROR(INDEX($C$3:$AJ$24,MATCH(AG$39,$C$3:$C$24,0),MATCH($L$37,$C$3:$AJ$3,0))*INDEX(Rule!$C$7:$AA$46,MATCH($D71,Rule!$C$7:$C$46,0),MATCH(AG$39,Rule!$C$7:$AA$7,0)),"")</f>
        <v>0</v>
      </c>
    </row>
    <row r="72" spans="4:33" x14ac:dyDescent="0.3">
      <c r="D72" s="57">
        <v>666363</v>
      </c>
      <c r="E72" s="57" t="s">
        <v>348</v>
      </c>
      <c r="F72" s="57"/>
      <c r="H72" s="254">
        <f t="shared" si="0"/>
        <v>952</v>
      </c>
      <c r="K72" s="462">
        <f>IFERROR(INDEX($C$3:$AJ$24,MATCH(K$39,$C$3:$C$24,0),MATCH($L$37,$C$3:$AJ$3,0))*INDEX(Rule!$C$7:$AA$46,MATCH($D72,Rule!$C$7:$C$46,0),MATCH(K$39,Rule!$C$7:$AA$7,0)),"")</f>
        <v>198</v>
      </c>
      <c r="L72" s="462" t="str">
        <f>IFERROR(INDEX($C$3:$AJ$24,MATCH(L$39,$C$3:$C$24,0),MATCH($L$37,$C$3:$AJ$3,0))*INDEX(Rule!$C$7:$AA$46,MATCH($D72,Rule!$C$7:$C$46,0),MATCH(L$39,Rule!$C$7:$AA$7,0)),"")</f>
        <v/>
      </c>
      <c r="M72" s="462" t="str">
        <f>IFERROR(INDEX($C$3:$AJ$24,MATCH(M$39,$C$3:$C$24,0),MATCH($L$37,$C$3:$AJ$3,0))*INDEX(Rule!$C$7:$AA$46,MATCH($D72,Rule!$C$7:$C$46,0),MATCH(M$39,Rule!$C$7:$AA$7,0)),"")</f>
        <v/>
      </c>
      <c r="N72" s="462">
        <f>IFERROR(INDEX($C$3:$AJ$24,MATCH(N$39,$C$3:$C$24,0),MATCH($L$37,$C$3:$AJ$3,0))*INDEX(Rule!$C$7:$AA$46,MATCH($D72,Rule!$C$7:$C$46,0),MATCH(N$39,Rule!$C$7:$AA$7,0)),"")</f>
        <v>0</v>
      </c>
      <c r="O72" s="462" t="str">
        <f>IFERROR(INDEX($C$3:$AJ$24,MATCH(O$39,$C$3:$C$24,0),MATCH($L$37,$C$3:$AJ$3,0))*INDEX(Rule!$C$7:$AA$46,MATCH($D72,Rule!$C$7:$C$46,0),MATCH(O$39,Rule!$C$7:$AA$7,0)),"")</f>
        <v/>
      </c>
      <c r="P72" s="462" t="str">
        <f>IFERROR(INDEX($C$3:$AJ$24,MATCH(P$39,$C$3:$C$24,0),MATCH($L$37,$C$3:$AJ$3,0))*INDEX(Rule!$C$7:$AA$46,MATCH($D72,Rule!$C$7:$C$46,0),MATCH(P$39,Rule!$C$7:$AA$7,0)),"")</f>
        <v/>
      </c>
      <c r="Q72" s="462">
        <f>IFERROR(INDEX($C$3:$AJ$24,MATCH(Q$39,$C$3:$C$24,0),MATCH($L$37,$C$3:$AJ$3,0))*INDEX(Rule!$C$7:$AA$46,MATCH($D72,Rule!$C$7:$C$46,0),MATCH(Q$39,Rule!$C$7:$AA$7,0)),"")</f>
        <v>363</v>
      </c>
      <c r="R72" s="462" t="str">
        <f>IFERROR(INDEX($C$3:$AJ$24,MATCH(R$39,$C$3:$C$24,0),MATCH($L$37,$C$3:$AJ$3,0))*INDEX(Rule!$C$7:$AA$46,MATCH($D72,Rule!$C$7:$C$46,0),MATCH(R$39,Rule!$C$7:$AA$7,0)),"")</f>
        <v/>
      </c>
      <c r="S72" s="462" t="str">
        <f>IFERROR(INDEX($C$3:$AJ$24,MATCH(S$39,$C$3:$C$24,0),MATCH($L$37,$C$3:$AJ$3,0))*INDEX(Rule!$C$7:$AA$46,MATCH($D72,Rule!$C$7:$C$46,0),MATCH(S$39,Rule!$C$7:$AA$7,0)),"")</f>
        <v/>
      </c>
      <c r="T72" s="462" t="str">
        <f>IFERROR(INDEX($C$3:$AJ$24,MATCH(T$39,$C$3:$C$24,0),MATCH($L$37,$C$3:$AJ$3,0))*INDEX(Rule!$C$7:$AA$46,MATCH($D72,Rule!$C$7:$C$46,0),MATCH(T$39,Rule!$C$7:$AA$7,0)),"")</f>
        <v/>
      </c>
      <c r="U72" s="462" t="str">
        <f>IFERROR(INDEX($C$3:$AJ$24,MATCH(U$39,$C$3:$C$24,0),MATCH($L$37,$C$3:$AJ$3,0))*INDEX(Rule!$C$7:$AA$46,MATCH($D72,Rule!$C$7:$C$46,0),MATCH(U$39,Rule!$C$7:$AA$7,0)),"")</f>
        <v/>
      </c>
      <c r="V72" s="462" t="str">
        <f>IFERROR(INDEX($C$3:$AJ$24,MATCH(V$39,$C$3:$C$24,0),MATCH($L$37,$C$3:$AJ$3,0))*INDEX(Rule!$C$7:$AA$46,MATCH($D72,Rule!$C$7:$C$46,0),MATCH(V$39,Rule!$C$7:$AA$7,0)),"")</f>
        <v/>
      </c>
      <c r="W72" s="462">
        <f>IFERROR(INDEX($C$3:$AJ$24,MATCH(W$39,$C$3:$C$24,0),MATCH($L$37,$C$3:$AJ$3,0))*INDEX(Rule!$C$7:$AA$46,MATCH($D72,Rule!$C$7:$C$46,0),MATCH(W$39,Rule!$C$7:$AA$7,0)),"")</f>
        <v>63</v>
      </c>
      <c r="X72" s="462" t="str">
        <f>IFERROR(INDEX($C$3:$AJ$24,MATCH(X$39,$C$3:$C$24,0),MATCH($L$37,$C$3:$AJ$3,0))*INDEX(Rule!$C$7:$AA$46,MATCH($D72,Rule!$C$7:$C$46,0),MATCH(X$39,Rule!$C$7:$AA$7,0)),"")</f>
        <v/>
      </c>
      <c r="Y72" s="462" t="str">
        <f>IFERROR(INDEX($C$3:$AJ$24,MATCH(Y$39,$C$3:$C$24,0),MATCH($L$37,$C$3:$AJ$3,0))*INDEX(Rule!$C$7:$AA$46,MATCH($D72,Rule!$C$7:$C$46,0),MATCH(Y$39,Rule!$C$7:$AA$7,0)),"")</f>
        <v/>
      </c>
      <c r="Z72" s="462" t="str">
        <f>IFERROR(INDEX($C$3:$AJ$24,MATCH(Z$39,$C$3:$C$24,0),MATCH($L$37,$C$3:$AJ$3,0))*INDEX(Rule!$C$7:$AA$46,MATCH($D72,Rule!$C$7:$C$46,0),MATCH(Z$39,Rule!$C$7:$AA$7,0)),"")</f>
        <v/>
      </c>
      <c r="AA72" s="462" t="str">
        <f>IFERROR(INDEX($C$3:$AJ$24,MATCH(AA$39,$C$3:$C$24,0),MATCH($L$37,$C$3:$AJ$3,0))*INDEX(Rule!$C$7:$AA$46,MATCH($D72,Rule!$C$7:$C$46,0),MATCH(AA$39,Rule!$C$7:$AA$7,0)),"")</f>
        <v/>
      </c>
      <c r="AB72" s="462">
        <f>IFERROR(INDEX($C$3:$AJ$24,MATCH(AB$39,$C$3:$C$24,0),MATCH($L$37,$C$3:$AJ$3,0))*INDEX(Rule!$C$7:$AA$46,MATCH($D72,Rule!$C$7:$C$46,0),MATCH(AB$39,Rule!$C$7:$AA$7,0)),"")</f>
        <v>75</v>
      </c>
      <c r="AC72" s="462">
        <f>IFERROR(INDEX($C$3:$AJ$24,MATCH(AC$39,$C$3:$C$24,0),MATCH($L$37,$C$3:$AJ$3,0))*INDEX(Rule!$C$7:$AA$46,MATCH($D72,Rule!$C$7:$C$46,0),MATCH(AC$39,Rule!$C$7:$AA$7,0)),"")</f>
        <v>253</v>
      </c>
      <c r="AD72" s="462">
        <f>IFERROR(INDEX($C$3:$AJ$24,MATCH(AD$39,$C$3:$C$24,0),MATCH($L$37,$C$3:$AJ$3,0))*INDEX(Rule!$C$7:$AA$46,MATCH($D72,Rule!$C$7:$C$46,0),MATCH(AD$39,Rule!$C$7:$AA$7,0)),"")</f>
        <v>0</v>
      </c>
      <c r="AE72" s="462">
        <f>IFERROR(INDEX($C$3:$AJ$24,MATCH(AE$39,$C$3:$C$24,0),MATCH($L$37,$C$3:$AJ$3,0))*INDEX(Rule!$C$7:$AA$46,MATCH($D72,Rule!$C$7:$C$46,0),MATCH(AE$39,Rule!$C$7:$AA$7,0)),"")</f>
        <v>0</v>
      </c>
      <c r="AF72" s="462">
        <f>IFERROR(INDEX($C$3:$AJ$24,MATCH(AF$39,$C$3:$C$24,0),MATCH($L$37,$C$3:$AJ$3,0))*INDEX(Rule!$C$7:$AA$46,MATCH($D72,Rule!$C$7:$C$46,0),MATCH(AF$39,Rule!$C$7:$AA$7,0)),"")</f>
        <v>0</v>
      </c>
      <c r="AG72" s="462">
        <f>IFERROR(INDEX($C$3:$AJ$24,MATCH(AG$39,$C$3:$C$24,0),MATCH($L$37,$C$3:$AJ$3,0))*INDEX(Rule!$C$7:$AA$46,MATCH($D72,Rule!$C$7:$C$46,0),MATCH(AG$39,Rule!$C$7:$AA$7,0)),"")</f>
        <v>0</v>
      </c>
    </row>
    <row r="73" spans="4:33" x14ac:dyDescent="0.3">
      <c r="D73" s="218">
        <v>666372</v>
      </c>
      <c r="E73" s="218" t="s">
        <v>349</v>
      </c>
      <c r="H73" s="254">
        <f t="shared" si="0"/>
        <v>168.5</v>
      </c>
      <c r="K73" s="462">
        <f>IFERROR(INDEX($C$3:$AJ$24,MATCH(K$39,$C$3:$C$24,0),MATCH($L$37,$C$3:$AJ$3,0))*INDEX(Rule!$C$7:$AA$46,MATCH($D73,Rule!$C$7:$C$46,0),MATCH(K$39,Rule!$C$7:$AA$7,0)),"")</f>
        <v>0</v>
      </c>
      <c r="L73" s="462" t="str">
        <f>IFERROR(INDEX($C$3:$AJ$24,MATCH(L$39,$C$3:$C$24,0),MATCH($L$37,$C$3:$AJ$3,0))*INDEX(Rule!$C$7:$AA$46,MATCH($D73,Rule!$C$7:$C$46,0),MATCH(L$39,Rule!$C$7:$AA$7,0)),"")</f>
        <v/>
      </c>
      <c r="M73" s="462" t="str">
        <f>IFERROR(INDEX($C$3:$AJ$24,MATCH(M$39,$C$3:$C$24,0),MATCH($L$37,$C$3:$AJ$3,0))*INDEX(Rule!$C$7:$AA$46,MATCH($D73,Rule!$C$7:$C$46,0),MATCH(M$39,Rule!$C$7:$AA$7,0)),"")</f>
        <v/>
      </c>
      <c r="N73" s="462">
        <f>IFERROR(INDEX($C$3:$AJ$24,MATCH(N$39,$C$3:$C$24,0),MATCH($L$37,$C$3:$AJ$3,0))*INDEX(Rule!$C$7:$AA$46,MATCH($D73,Rule!$C$7:$C$46,0),MATCH(N$39,Rule!$C$7:$AA$7,0)),"")</f>
        <v>0</v>
      </c>
      <c r="O73" s="462" t="str">
        <f>IFERROR(INDEX($C$3:$AJ$24,MATCH(O$39,$C$3:$C$24,0),MATCH($L$37,$C$3:$AJ$3,0))*INDEX(Rule!$C$7:$AA$46,MATCH($D73,Rule!$C$7:$C$46,0),MATCH(O$39,Rule!$C$7:$AA$7,0)),"")</f>
        <v/>
      </c>
      <c r="P73" s="462" t="str">
        <f>IFERROR(INDEX($C$3:$AJ$24,MATCH(P$39,$C$3:$C$24,0),MATCH($L$37,$C$3:$AJ$3,0))*INDEX(Rule!$C$7:$AA$46,MATCH($D73,Rule!$C$7:$C$46,0),MATCH(P$39,Rule!$C$7:$AA$7,0)),"")</f>
        <v/>
      </c>
      <c r="Q73" s="462" t="str">
        <f>IFERROR(INDEX($C$3:$AJ$24,MATCH(Q$39,$C$3:$C$24,0),MATCH($L$37,$C$3:$AJ$3,0))*INDEX(Rule!$C$7:$AA$46,MATCH($D73,Rule!$C$7:$C$46,0),MATCH(Q$39,Rule!$C$7:$AA$7,0)),"")</f>
        <v/>
      </c>
      <c r="R73" s="462" t="str">
        <f>IFERROR(INDEX($C$3:$AJ$24,MATCH(R$39,$C$3:$C$24,0),MATCH($L$37,$C$3:$AJ$3,0))*INDEX(Rule!$C$7:$AA$46,MATCH($D73,Rule!$C$7:$C$46,0),MATCH(R$39,Rule!$C$7:$AA$7,0)),"")</f>
        <v/>
      </c>
      <c r="S73" s="462" t="str">
        <f>IFERROR(INDEX($C$3:$AJ$24,MATCH(S$39,$C$3:$C$24,0),MATCH($L$37,$C$3:$AJ$3,0))*INDEX(Rule!$C$7:$AA$46,MATCH($D73,Rule!$C$7:$C$46,0),MATCH(S$39,Rule!$C$7:$AA$7,0)),"")</f>
        <v/>
      </c>
      <c r="T73" s="462" t="str">
        <f>IFERROR(INDEX($C$3:$AJ$24,MATCH(T$39,$C$3:$C$24,0),MATCH($L$37,$C$3:$AJ$3,0))*INDEX(Rule!$C$7:$AA$46,MATCH($D73,Rule!$C$7:$C$46,0),MATCH(T$39,Rule!$C$7:$AA$7,0)),"")</f>
        <v/>
      </c>
      <c r="U73" s="462" t="str">
        <f>IFERROR(INDEX($C$3:$AJ$24,MATCH(U$39,$C$3:$C$24,0),MATCH($L$37,$C$3:$AJ$3,0))*INDEX(Rule!$C$7:$AA$46,MATCH($D73,Rule!$C$7:$C$46,0),MATCH(U$39,Rule!$C$7:$AA$7,0)),"")</f>
        <v/>
      </c>
      <c r="V73" s="462" t="str">
        <f>IFERROR(INDEX($C$3:$AJ$24,MATCH(V$39,$C$3:$C$24,0),MATCH($L$37,$C$3:$AJ$3,0))*INDEX(Rule!$C$7:$AA$46,MATCH($D73,Rule!$C$7:$C$46,0),MATCH(V$39,Rule!$C$7:$AA$7,0)),"")</f>
        <v/>
      </c>
      <c r="W73" s="462">
        <f>IFERROR(INDEX($C$3:$AJ$24,MATCH(W$39,$C$3:$C$24,0),MATCH($L$37,$C$3:$AJ$3,0))*INDEX(Rule!$C$7:$AA$46,MATCH($D73,Rule!$C$7:$C$46,0),MATCH(W$39,Rule!$C$7:$AA$7,0)),"")</f>
        <v>42</v>
      </c>
      <c r="X73" s="462" t="str">
        <f>IFERROR(INDEX($C$3:$AJ$24,MATCH(X$39,$C$3:$C$24,0),MATCH($L$37,$C$3:$AJ$3,0))*INDEX(Rule!$C$7:$AA$46,MATCH($D73,Rule!$C$7:$C$46,0),MATCH(X$39,Rule!$C$7:$AA$7,0)),"")</f>
        <v/>
      </c>
      <c r="Y73" s="462" t="str">
        <f>IFERROR(INDEX($C$3:$AJ$24,MATCH(Y$39,$C$3:$C$24,0),MATCH($L$37,$C$3:$AJ$3,0))*INDEX(Rule!$C$7:$AA$46,MATCH($D73,Rule!$C$7:$C$46,0),MATCH(Y$39,Rule!$C$7:$AA$7,0)),"")</f>
        <v/>
      </c>
      <c r="Z73" s="462" t="str">
        <f>IFERROR(INDEX($C$3:$AJ$24,MATCH(Z$39,$C$3:$C$24,0),MATCH($L$37,$C$3:$AJ$3,0))*INDEX(Rule!$C$7:$AA$46,MATCH($D73,Rule!$C$7:$C$46,0),MATCH(Z$39,Rule!$C$7:$AA$7,0)),"")</f>
        <v/>
      </c>
      <c r="AA73" s="462" t="str">
        <f>IFERROR(INDEX($C$3:$AJ$24,MATCH(AA$39,$C$3:$C$24,0),MATCH($L$37,$C$3:$AJ$3,0))*INDEX(Rule!$C$7:$AA$46,MATCH($D73,Rule!$C$7:$C$46,0),MATCH(AA$39,Rule!$C$7:$AA$7,0)),"")</f>
        <v/>
      </c>
      <c r="AB73" s="462" t="str">
        <f>IFERROR(INDEX($C$3:$AJ$24,MATCH(AB$39,$C$3:$C$24,0),MATCH($L$37,$C$3:$AJ$3,0))*INDEX(Rule!$C$7:$AA$46,MATCH($D73,Rule!$C$7:$C$46,0),MATCH(AB$39,Rule!$C$7:$AA$7,0)),"")</f>
        <v/>
      </c>
      <c r="AC73" s="462">
        <f>IFERROR(INDEX($C$3:$AJ$24,MATCH(AC$39,$C$3:$C$24,0),MATCH($L$37,$C$3:$AJ$3,0))*INDEX(Rule!$C$7:$AA$46,MATCH($D73,Rule!$C$7:$C$46,0),MATCH(AC$39,Rule!$C$7:$AA$7,0)),"")</f>
        <v>126.5</v>
      </c>
      <c r="AD73" s="462">
        <f>IFERROR(INDEX($C$3:$AJ$24,MATCH(AD$39,$C$3:$C$24,0),MATCH($L$37,$C$3:$AJ$3,0))*INDEX(Rule!$C$7:$AA$46,MATCH($D73,Rule!$C$7:$C$46,0),MATCH(AD$39,Rule!$C$7:$AA$7,0)),"")</f>
        <v>0</v>
      </c>
      <c r="AE73" s="462">
        <f>IFERROR(INDEX($C$3:$AJ$24,MATCH(AE$39,$C$3:$C$24,0),MATCH($L$37,$C$3:$AJ$3,0))*INDEX(Rule!$C$7:$AA$46,MATCH($D73,Rule!$C$7:$C$46,0),MATCH(AE$39,Rule!$C$7:$AA$7,0)),"")</f>
        <v>0</v>
      </c>
      <c r="AF73" s="462">
        <f>IFERROR(INDEX($C$3:$AJ$24,MATCH(AF$39,$C$3:$C$24,0),MATCH($L$37,$C$3:$AJ$3,0))*INDEX(Rule!$C$7:$AA$46,MATCH($D73,Rule!$C$7:$C$46,0),MATCH(AF$39,Rule!$C$7:$AA$7,0)),"")</f>
        <v>0</v>
      </c>
      <c r="AG73" s="462">
        <f>IFERROR(INDEX($C$3:$AJ$24,MATCH(AG$39,$C$3:$C$24,0),MATCH($L$37,$C$3:$AJ$3,0))*INDEX(Rule!$C$7:$AA$46,MATCH($D73,Rule!$C$7:$C$46,0),MATCH(AG$39,Rule!$C$7:$AA$7,0)),"")</f>
        <v>0</v>
      </c>
    </row>
    <row r="74" spans="4:33" x14ac:dyDescent="0.3">
      <c r="D74" s="57">
        <v>666362</v>
      </c>
      <c r="E74" s="57" t="s">
        <v>350</v>
      </c>
      <c r="F74" s="57"/>
      <c r="H74" s="254">
        <f t="shared" si="0"/>
        <v>760</v>
      </c>
      <c r="K74" s="462">
        <f>IFERROR(INDEX($C$3:$AJ$24,MATCH(K$39,$C$3:$C$24,0),MATCH($L$37,$C$3:$AJ$3,0))*INDEX(Rule!$C$7:$AA$46,MATCH($D74,Rule!$C$7:$C$46,0),MATCH(K$39,Rule!$C$7:$AA$7,0)),"")</f>
        <v>99</v>
      </c>
      <c r="L74" s="462" t="str">
        <f>IFERROR(INDEX($C$3:$AJ$24,MATCH(L$39,$C$3:$C$24,0),MATCH($L$37,$C$3:$AJ$3,0))*INDEX(Rule!$C$7:$AA$46,MATCH($D74,Rule!$C$7:$C$46,0),MATCH(L$39,Rule!$C$7:$AA$7,0)),"")</f>
        <v/>
      </c>
      <c r="M74" s="462" t="str">
        <f>IFERROR(INDEX($C$3:$AJ$24,MATCH(M$39,$C$3:$C$24,0),MATCH($L$37,$C$3:$AJ$3,0))*INDEX(Rule!$C$7:$AA$46,MATCH($D74,Rule!$C$7:$C$46,0),MATCH(M$39,Rule!$C$7:$AA$7,0)),"")</f>
        <v/>
      </c>
      <c r="N74" s="462">
        <f>IFERROR(INDEX($C$3:$AJ$24,MATCH(N$39,$C$3:$C$24,0),MATCH($L$37,$C$3:$AJ$3,0))*INDEX(Rule!$C$7:$AA$46,MATCH($D74,Rule!$C$7:$C$46,0),MATCH(N$39,Rule!$C$7:$AA$7,0)),"")</f>
        <v>606</v>
      </c>
      <c r="O74" s="462">
        <f>IFERROR(INDEX($C$3:$AJ$24,MATCH(O$39,$C$3:$C$24,0),MATCH($L$37,$C$3:$AJ$3,0))*INDEX(Rule!$C$7:$AA$46,MATCH($D74,Rule!$C$7:$C$46,0),MATCH(O$39,Rule!$C$7:$AA$7,0)),"")</f>
        <v>13</v>
      </c>
      <c r="P74" s="462" t="str">
        <f>IFERROR(INDEX($C$3:$AJ$24,MATCH(P$39,$C$3:$C$24,0),MATCH($L$37,$C$3:$AJ$3,0))*INDEX(Rule!$C$7:$AA$46,MATCH($D74,Rule!$C$7:$C$46,0),MATCH(P$39,Rule!$C$7:$AA$7,0)),"")</f>
        <v/>
      </c>
      <c r="Q74" s="462" t="str">
        <f>IFERROR(INDEX($C$3:$AJ$24,MATCH(Q$39,$C$3:$C$24,0),MATCH($L$37,$C$3:$AJ$3,0))*INDEX(Rule!$C$7:$AA$46,MATCH($D74,Rule!$C$7:$C$46,0),MATCH(Q$39,Rule!$C$7:$AA$7,0)),"")</f>
        <v/>
      </c>
      <c r="R74" s="462" t="str">
        <f>IFERROR(INDEX($C$3:$AJ$24,MATCH(R$39,$C$3:$C$24,0),MATCH($L$37,$C$3:$AJ$3,0))*INDEX(Rule!$C$7:$AA$46,MATCH($D74,Rule!$C$7:$C$46,0),MATCH(R$39,Rule!$C$7:$AA$7,0)),"")</f>
        <v/>
      </c>
      <c r="S74" s="462" t="str">
        <f>IFERROR(INDEX($C$3:$AJ$24,MATCH(S$39,$C$3:$C$24,0),MATCH($L$37,$C$3:$AJ$3,0))*INDEX(Rule!$C$7:$AA$46,MATCH($D74,Rule!$C$7:$C$46,0),MATCH(S$39,Rule!$C$7:$AA$7,0)),"")</f>
        <v/>
      </c>
      <c r="T74" s="462" t="str">
        <f>IFERROR(INDEX($C$3:$AJ$24,MATCH(T$39,$C$3:$C$24,0),MATCH($L$37,$C$3:$AJ$3,0))*INDEX(Rule!$C$7:$AA$46,MATCH($D74,Rule!$C$7:$C$46,0),MATCH(T$39,Rule!$C$7:$AA$7,0)),"")</f>
        <v/>
      </c>
      <c r="U74" s="462" t="str">
        <f>IFERROR(INDEX($C$3:$AJ$24,MATCH(U$39,$C$3:$C$24,0),MATCH($L$37,$C$3:$AJ$3,0))*INDEX(Rule!$C$7:$AA$46,MATCH($D74,Rule!$C$7:$C$46,0),MATCH(U$39,Rule!$C$7:$AA$7,0)),"")</f>
        <v/>
      </c>
      <c r="V74" s="462" t="str">
        <f>IFERROR(INDEX($C$3:$AJ$24,MATCH(V$39,$C$3:$C$24,0),MATCH($L$37,$C$3:$AJ$3,0))*INDEX(Rule!$C$7:$AA$46,MATCH($D74,Rule!$C$7:$C$46,0),MATCH(V$39,Rule!$C$7:$AA$7,0)),"")</f>
        <v/>
      </c>
      <c r="W74" s="462">
        <f>IFERROR(INDEX($C$3:$AJ$24,MATCH(W$39,$C$3:$C$24,0),MATCH($L$37,$C$3:$AJ$3,0))*INDEX(Rule!$C$7:$AA$46,MATCH($D74,Rule!$C$7:$C$46,0),MATCH(W$39,Rule!$C$7:$AA$7,0)),"")</f>
        <v>42</v>
      </c>
      <c r="X74" s="462" t="str">
        <f>IFERROR(INDEX($C$3:$AJ$24,MATCH(X$39,$C$3:$C$24,0),MATCH($L$37,$C$3:$AJ$3,0))*INDEX(Rule!$C$7:$AA$46,MATCH($D74,Rule!$C$7:$C$46,0),MATCH(X$39,Rule!$C$7:$AA$7,0)),"")</f>
        <v/>
      </c>
      <c r="Y74" s="462" t="str">
        <f>IFERROR(INDEX($C$3:$AJ$24,MATCH(Y$39,$C$3:$C$24,0),MATCH($L$37,$C$3:$AJ$3,0))*INDEX(Rule!$C$7:$AA$46,MATCH($D74,Rule!$C$7:$C$46,0),MATCH(Y$39,Rule!$C$7:$AA$7,0)),"")</f>
        <v/>
      </c>
      <c r="Z74" s="462" t="str">
        <f>IFERROR(INDEX($C$3:$AJ$24,MATCH(Z$39,$C$3:$C$24,0),MATCH($L$37,$C$3:$AJ$3,0))*INDEX(Rule!$C$7:$AA$46,MATCH($D74,Rule!$C$7:$C$46,0),MATCH(Z$39,Rule!$C$7:$AA$7,0)),"")</f>
        <v/>
      </c>
      <c r="AA74" s="462" t="str">
        <f>IFERROR(INDEX($C$3:$AJ$24,MATCH(AA$39,$C$3:$C$24,0),MATCH($L$37,$C$3:$AJ$3,0))*INDEX(Rule!$C$7:$AA$46,MATCH($D74,Rule!$C$7:$C$46,0),MATCH(AA$39,Rule!$C$7:$AA$7,0)),"")</f>
        <v/>
      </c>
      <c r="AB74" s="462" t="str">
        <f>IFERROR(INDEX($C$3:$AJ$24,MATCH(AB$39,$C$3:$C$24,0),MATCH($L$37,$C$3:$AJ$3,0))*INDEX(Rule!$C$7:$AA$46,MATCH($D74,Rule!$C$7:$C$46,0),MATCH(AB$39,Rule!$C$7:$AA$7,0)),"")</f>
        <v/>
      </c>
      <c r="AC74" s="462" t="str">
        <f>IFERROR(INDEX($C$3:$AJ$24,MATCH(AC$39,$C$3:$C$24,0),MATCH($L$37,$C$3:$AJ$3,0))*INDEX(Rule!$C$7:$AA$46,MATCH($D74,Rule!$C$7:$C$46,0),MATCH(AC$39,Rule!$C$7:$AA$7,0)),"")</f>
        <v/>
      </c>
      <c r="AD74" s="462">
        <f>IFERROR(INDEX($C$3:$AJ$24,MATCH(AD$39,$C$3:$C$24,0),MATCH($L$37,$C$3:$AJ$3,0))*INDEX(Rule!$C$7:$AA$46,MATCH($D74,Rule!$C$7:$C$46,0),MATCH(AD$39,Rule!$C$7:$AA$7,0)),"")</f>
        <v>0</v>
      </c>
      <c r="AE74" s="462">
        <f>IFERROR(INDEX($C$3:$AJ$24,MATCH(AE$39,$C$3:$C$24,0),MATCH($L$37,$C$3:$AJ$3,0))*INDEX(Rule!$C$7:$AA$46,MATCH($D74,Rule!$C$7:$C$46,0),MATCH(AE$39,Rule!$C$7:$AA$7,0)),"")</f>
        <v>0</v>
      </c>
      <c r="AF74" s="462">
        <f>IFERROR(INDEX($C$3:$AJ$24,MATCH(AF$39,$C$3:$C$24,0),MATCH($L$37,$C$3:$AJ$3,0))*INDEX(Rule!$C$7:$AA$46,MATCH($D74,Rule!$C$7:$C$46,0),MATCH(AF$39,Rule!$C$7:$AA$7,0)),"")</f>
        <v>0</v>
      </c>
      <c r="AG74" s="462">
        <f>IFERROR(INDEX($C$3:$AJ$24,MATCH(AG$39,$C$3:$C$24,0),MATCH($L$37,$C$3:$AJ$3,0))*INDEX(Rule!$C$7:$AA$46,MATCH($D74,Rule!$C$7:$C$46,0),MATCH(AG$39,Rule!$C$7:$AA$7,0)),"")</f>
        <v>0</v>
      </c>
    </row>
    <row r="75" spans="4:33" x14ac:dyDescent="0.3">
      <c r="D75" s="218">
        <v>666361</v>
      </c>
      <c r="E75" s="218" t="s">
        <v>351</v>
      </c>
      <c r="H75" s="254">
        <f t="shared" si="0"/>
        <v>117</v>
      </c>
      <c r="K75" s="462">
        <f>IFERROR(INDEX($C$3:$AJ$24,MATCH(K$39,$C$3:$C$24,0),MATCH($L$37,$C$3:$AJ$3,0))*INDEX(Rule!$C$7:$AA$46,MATCH($D75,Rule!$C$7:$C$46,0),MATCH(K$39,Rule!$C$7:$AA$7,0)),"")</f>
        <v>0</v>
      </c>
      <c r="L75" s="462" t="str">
        <f>IFERROR(INDEX($C$3:$AJ$24,MATCH(L$39,$C$3:$C$24,0),MATCH($L$37,$C$3:$AJ$3,0))*INDEX(Rule!$C$7:$AA$46,MATCH($D75,Rule!$C$7:$C$46,0),MATCH(L$39,Rule!$C$7:$AA$7,0)),"")</f>
        <v/>
      </c>
      <c r="M75" s="462">
        <f>IFERROR(INDEX($C$3:$AJ$24,MATCH(M$39,$C$3:$C$24,0),MATCH($L$37,$C$3:$AJ$3,0))*INDEX(Rule!$C$7:$AA$46,MATCH($D75,Rule!$C$7:$C$46,0),MATCH(M$39,Rule!$C$7:$AA$7,0)),"")</f>
        <v>0</v>
      </c>
      <c r="N75" s="462">
        <f>IFERROR(INDEX($C$3:$AJ$24,MATCH(N$39,$C$3:$C$24,0),MATCH($L$37,$C$3:$AJ$3,0))*INDEX(Rule!$C$7:$AA$46,MATCH($D75,Rule!$C$7:$C$46,0),MATCH(N$39,Rule!$C$7:$AA$7,0)),"")</f>
        <v>0</v>
      </c>
      <c r="O75" s="462" t="str">
        <f>IFERROR(INDEX($C$3:$AJ$24,MATCH(O$39,$C$3:$C$24,0),MATCH($L$37,$C$3:$AJ$3,0))*INDEX(Rule!$C$7:$AA$46,MATCH($D75,Rule!$C$7:$C$46,0),MATCH(O$39,Rule!$C$7:$AA$7,0)),"")</f>
        <v/>
      </c>
      <c r="P75" s="462" t="str">
        <f>IFERROR(INDEX($C$3:$AJ$24,MATCH(P$39,$C$3:$C$24,0),MATCH($L$37,$C$3:$AJ$3,0))*INDEX(Rule!$C$7:$AA$46,MATCH($D75,Rule!$C$7:$C$46,0),MATCH(P$39,Rule!$C$7:$AA$7,0)),"")</f>
        <v/>
      </c>
      <c r="Q75" s="462" t="str">
        <f>IFERROR(INDEX($C$3:$AJ$24,MATCH(Q$39,$C$3:$C$24,0),MATCH($L$37,$C$3:$AJ$3,0))*INDEX(Rule!$C$7:$AA$46,MATCH($D75,Rule!$C$7:$C$46,0),MATCH(Q$39,Rule!$C$7:$AA$7,0)),"")</f>
        <v/>
      </c>
      <c r="R75" s="462" t="str">
        <f>IFERROR(INDEX($C$3:$AJ$24,MATCH(R$39,$C$3:$C$24,0),MATCH($L$37,$C$3:$AJ$3,0))*INDEX(Rule!$C$7:$AA$46,MATCH($D75,Rule!$C$7:$C$46,0),MATCH(R$39,Rule!$C$7:$AA$7,0)),"")</f>
        <v/>
      </c>
      <c r="S75" s="462" t="str">
        <f>IFERROR(INDEX($C$3:$AJ$24,MATCH(S$39,$C$3:$C$24,0),MATCH($L$37,$C$3:$AJ$3,0))*INDEX(Rule!$C$7:$AA$46,MATCH($D75,Rule!$C$7:$C$46,0),MATCH(S$39,Rule!$C$7:$AA$7,0)),"")</f>
        <v/>
      </c>
      <c r="T75" s="462" t="str">
        <f>IFERROR(INDEX($C$3:$AJ$24,MATCH(T$39,$C$3:$C$24,0),MATCH($L$37,$C$3:$AJ$3,0))*INDEX(Rule!$C$7:$AA$46,MATCH($D75,Rule!$C$7:$C$46,0),MATCH(T$39,Rule!$C$7:$AA$7,0)),"")</f>
        <v/>
      </c>
      <c r="U75" s="462" t="str">
        <f>IFERROR(INDEX($C$3:$AJ$24,MATCH(U$39,$C$3:$C$24,0),MATCH($L$37,$C$3:$AJ$3,0))*INDEX(Rule!$C$7:$AA$46,MATCH($D75,Rule!$C$7:$C$46,0),MATCH(U$39,Rule!$C$7:$AA$7,0)),"")</f>
        <v/>
      </c>
      <c r="V75" s="462" t="str">
        <f>IFERROR(INDEX($C$3:$AJ$24,MATCH(V$39,$C$3:$C$24,0),MATCH($L$37,$C$3:$AJ$3,0))*INDEX(Rule!$C$7:$AA$46,MATCH($D75,Rule!$C$7:$C$46,0),MATCH(V$39,Rule!$C$7:$AA$7,0)),"")</f>
        <v/>
      </c>
      <c r="W75" s="462">
        <f>IFERROR(INDEX($C$3:$AJ$24,MATCH(W$39,$C$3:$C$24,0),MATCH($L$37,$C$3:$AJ$3,0))*INDEX(Rule!$C$7:$AA$46,MATCH($D75,Rule!$C$7:$C$46,0),MATCH(W$39,Rule!$C$7:$AA$7,0)),"")</f>
        <v>42</v>
      </c>
      <c r="X75" s="462" t="str">
        <f>IFERROR(INDEX($C$3:$AJ$24,MATCH(X$39,$C$3:$C$24,0),MATCH($L$37,$C$3:$AJ$3,0))*INDEX(Rule!$C$7:$AA$46,MATCH($D75,Rule!$C$7:$C$46,0),MATCH(X$39,Rule!$C$7:$AA$7,0)),"")</f>
        <v/>
      </c>
      <c r="Y75" s="462">
        <f>IFERROR(INDEX($C$3:$AJ$24,MATCH(Y$39,$C$3:$C$24,0),MATCH($L$37,$C$3:$AJ$3,0))*INDEX(Rule!$C$7:$AA$46,MATCH($D75,Rule!$C$7:$C$46,0),MATCH(Y$39,Rule!$C$7:$AA$7,0)),"")</f>
        <v>0</v>
      </c>
      <c r="Z75" s="462">
        <f>IFERROR(INDEX($C$3:$AJ$24,MATCH(Z$39,$C$3:$C$24,0),MATCH($L$37,$C$3:$AJ$3,0))*INDEX(Rule!$C$7:$AA$46,MATCH($D75,Rule!$C$7:$C$46,0),MATCH(Z$39,Rule!$C$7:$AA$7,0)),"")</f>
        <v>0</v>
      </c>
      <c r="AA75" s="462" t="str">
        <f>IFERROR(INDEX($C$3:$AJ$24,MATCH(AA$39,$C$3:$C$24,0),MATCH($L$37,$C$3:$AJ$3,0))*INDEX(Rule!$C$7:$AA$46,MATCH($D75,Rule!$C$7:$C$46,0),MATCH(AA$39,Rule!$C$7:$AA$7,0)),"")</f>
        <v/>
      </c>
      <c r="AB75" s="462">
        <f>IFERROR(INDEX($C$3:$AJ$24,MATCH(AB$39,$C$3:$C$24,0),MATCH($L$37,$C$3:$AJ$3,0))*INDEX(Rule!$C$7:$AA$46,MATCH($D75,Rule!$C$7:$C$46,0),MATCH(AB$39,Rule!$C$7:$AA$7,0)),"")</f>
        <v>75</v>
      </c>
      <c r="AC75" s="462" t="str">
        <f>IFERROR(INDEX($C$3:$AJ$24,MATCH(AC$39,$C$3:$C$24,0),MATCH($L$37,$C$3:$AJ$3,0))*INDEX(Rule!$C$7:$AA$46,MATCH($D75,Rule!$C$7:$C$46,0),MATCH(AC$39,Rule!$C$7:$AA$7,0)),"")</f>
        <v/>
      </c>
      <c r="AD75" s="462">
        <f>IFERROR(INDEX($C$3:$AJ$24,MATCH(AD$39,$C$3:$C$24,0),MATCH($L$37,$C$3:$AJ$3,0))*INDEX(Rule!$C$7:$AA$46,MATCH($D75,Rule!$C$7:$C$46,0),MATCH(AD$39,Rule!$C$7:$AA$7,0)),"")</f>
        <v>0</v>
      </c>
      <c r="AE75" s="462">
        <f>IFERROR(INDEX($C$3:$AJ$24,MATCH(AE$39,$C$3:$C$24,0),MATCH($L$37,$C$3:$AJ$3,0))*INDEX(Rule!$C$7:$AA$46,MATCH($D75,Rule!$C$7:$C$46,0),MATCH(AE$39,Rule!$C$7:$AA$7,0)),"")</f>
        <v>0</v>
      </c>
      <c r="AF75" s="462">
        <f>IFERROR(INDEX($C$3:$AJ$24,MATCH(AF$39,$C$3:$C$24,0),MATCH($L$37,$C$3:$AJ$3,0))*INDEX(Rule!$C$7:$AA$46,MATCH($D75,Rule!$C$7:$C$46,0),MATCH(AF$39,Rule!$C$7:$AA$7,0)),"")</f>
        <v>0</v>
      </c>
      <c r="AG75" s="462">
        <f>IFERROR(INDEX($C$3:$AJ$24,MATCH(AG$39,$C$3:$C$24,0),MATCH($L$37,$C$3:$AJ$3,0))*INDEX(Rule!$C$7:$AA$46,MATCH($D75,Rule!$C$7:$C$46,0),MATCH(AG$39,Rule!$C$7:$AA$7,0)),"")</f>
        <v>0</v>
      </c>
    </row>
    <row r="76" spans="4:33" x14ac:dyDescent="0.3">
      <c r="D76" s="57">
        <v>666433</v>
      </c>
      <c r="E76" s="57" t="s">
        <v>352</v>
      </c>
      <c r="F76" s="57"/>
      <c r="H76" s="254">
        <f t="shared" si="0"/>
        <v>1485</v>
      </c>
      <c r="K76" s="462">
        <f>IFERROR(INDEX($C$3:$AJ$24,MATCH(K$39,$C$3:$C$24,0),MATCH($L$37,$C$3:$AJ$3,0))*INDEX(Rule!$C$7:$AA$46,MATCH($D76,Rule!$C$7:$C$46,0),MATCH(K$39,Rule!$C$7:$AA$7,0)),"")</f>
        <v>0</v>
      </c>
      <c r="L76" s="462" t="str">
        <f>IFERROR(INDEX($C$3:$AJ$24,MATCH(L$39,$C$3:$C$24,0),MATCH($L$37,$C$3:$AJ$3,0))*INDEX(Rule!$C$7:$AA$46,MATCH($D76,Rule!$C$7:$C$46,0),MATCH(L$39,Rule!$C$7:$AA$7,0)),"")</f>
        <v/>
      </c>
      <c r="M76" s="462">
        <f>IFERROR(INDEX($C$3:$AJ$24,MATCH(M$39,$C$3:$C$24,0),MATCH($L$37,$C$3:$AJ$3,0))*INDEX(Rule!$C$7:$AA$46,MATCH($D76,Rule!$C$7:$C$46,0),MATCH(M$39,Rule!$C$7:$AA$7,0)),"")</f>
        <v>0</v>
      </c>
      <c r="N76" s="462">
        <f>IFERROR(INDEX($C$3:$AJ$24,MATCH(N$39,$C$3:$C$24,0),MATCH($L$37,$C$3:$AJ$3,0))*INDEX(Rule!$C$7:$AA$46,MATCH($D76,Rule!$C$7:$C$46,0),MATCH(N$39,Rule!$C$7:$AA$7,0)),"")</f>
        <v>0</v>
      </c>
      <c r="O76" s="462">
        <f>IFERROR(INDEX($C$3:$AJ$24,MATCH(O$39,$C$3:$C$24,0),MATCH($L$37,$C$3:$AJ$3,0))*INDEX(Rule!$C$7:$AA$46,MATCH($D76,Rule!$C$7:$C$46,0),MATCH(O$39,Rule!$C$7:$AA$7,0)),"")</f>
        <v>0</v>
      </c>
      <c r="P76" s="462">
        <f>IFERROR(INDEX($C$3:$AJ$24,MATCH(P$39,$C$3:$C$24,0),MATCH($L$37,$C$3:$AJ$3,0))*INDEX(Rule!$C$7:$AA$46,MATCH($D76,Rule!$C$7:$C$46,0),MATCH(P$39,Rule!$C$7:$AA$7,0)),"")</f>
        <v>0</v>
      </c>
      <c r="Q76" s="462">
        <f>IFERROR(INDEX($C$3:$AJ$24,MATCH(Q$39,$C$3:$C$24,0),MATCH($L$37,$C$3:$AJ$3,0))*INDEX(Rule!$C$7:$AA$46,MATCH($D76,Rule!$C$7:$C$46,0),MATCH(Q$39,Rule!$C$7:$AA$7,0)),"")</f>
        <v>0</v>
      </c>
      <c r="R76" s="462">
        <f>IFERROR(INDEX($C$3:$AJ$24,MATCH(R$39,$C$3:$C$24,0),MATCH($L$37,$C$3:$AJ$3,0))*INDEX(Rule!$C$7:$AA$46,MATCH($D76,Rule!$C$7:$C$46,0),MATCH(R$39,Rule!$C$7:$AA$7,0)),"")</f>
        <v>0</v>
      </c>
      <c r="S76" s="462">
        <f>IFERROR(INDEX($C$3:$AJ$24,MATCH(S$39,$C$3:$C$24,0),MATCH($L$37,$C$3:$AJ$3,0))*INDEX(Rule!$C$7:$AA$46,MATCH($D76,Rule!$C$7:$C$46,0),MATCH(S$39,Rule!$C$7:$AA$7,0)),"")</f>
        <v>0</v>
      </c>
      <c r="T76" s="462">
        <f>IFERROR(INDEX($C$3:$AJ$24,MATCH(T$39,$C$3:$C$24,0),MATCH($L$37,$C$3:$AJ$3,0))*INDEX(Rule!$C$7:$AA$46,MATCH($D76,Rule!$C$7:$C$46,0),MATCH(T$39,Rule!$C$7:$AA$7,0)),"")</f>
        <v>0</v>
      </c>
      <c r="U76" s="462">
        <f>IFERROR(INDEX($C$3:$AJ$24,MATCH(U$39,$C$3:$C$24,0),MATCH($L$37,$C$3:$AJ$3,0))*INDEX(Rule!$C$7:$AA$46,MATCH($D76,Rule!$C$7:$C$46,0),MATCH(U$39,Rule!$C$7:$AA$7,0)),"")</f>
        <v>0</v>
      </c>
      <c r="V76" s="462" t="str">
        <f>IFERROR(INDEX($C$3:$AJ$24,MATCH(V$39,$C$3:$C$24,0),MATCH($L$37,$C$3:$AJ$3,0))*INDEX(Rule!$C$7:$AA$46,MATCH($D76,Rule!$C$7:$C$46,0),MATCH(V$39,Rule!$C$7:$AA$7,0)),"")</f>
        <v/>
      </c>
      <c r="W76" s="462">
        <f>IFERROR(INDEX($C$3:$AJ$24,MATCH(W$39,$C$3:$C$24,0),MATCH($L$37,$C$3:$AJ$3,0))*INDEX(Rule!$C$7:$AA$46,MATCH($D76,Rule!$C$7:$C$46,0),MATCH(W$39,Rule!$C$7:$AA$7,0)),"")</f>
        <v>0</v>
      </c>
      <c r="X76" s="462" t="str">
        <f>IFERROR(INDEX($C$3:$AJ$24,MATCH(X$39,$C$3:$C$24,0),MATCH($L$37,$C$3:$AJ$3,0))*INDEX(Rule!$C$7:$AA$46,MATCH($D76,Rule!$C$7:$C$46,0),MATCH(X$39,Rule!$C$7:$AA$7,0)),"")</f>
        <v/>
      </c>
      <c r="Y76" s="462">
        <f>IFERROR(INDEX($C$3:$AJ$24,MATCH(Y$39,$C$3:$C$24,0),MATCH($L$37,$C$3:$AJ$3,0))*INDEX(Rule!$C$7:$AA$46,MATCH($D76,Rule!$C$7:$C$46,0),MATCH(Y$39,Rule!$C$7:$AA$7,0)),"")</f>
        <v>0</v>
      </c>
      <c r="Z76" s="462">
        <f>IFERROR(INDEX($C$3:$AJ$24,MATCH(Z$39,$C$3:$C$24,0),MATCH($L$37,$C$3:$AJ$3,0))*INDEX(Rule!$C$7:$AA$46,MATCH($D76,Rule!$C$7:$C$46,0),MATCH(Z$39,Rule!$C$7:$AA$7,0)),"")</f>
        <v>0</v>
      </c>
      <c r="AA76" s="462">
        <f>IFERROR(INDEX($C$3:$AJ$24,MATCH(AA$39,$C$3:$C$24,0),MATCH($L$37,$C$3:$AJ$3,0))*INDEX(Rule!$C$7:$AA$46,MATCH($D76,Rule!$C$7:$C$46,0),MATCH(AA$39,Rule!$C$7:$AA$7,0)),"")</f>
        <v>0</v>
      </c>
      <c r="AB76" s="462">
        <f>IFERROR(INDEX($C$3:$AJ$24,MATCH(AB$39,$C$3:$C$24,0),MATCH($L$37,$C$3:$AJ$3,0))*INDEX(Rule!$C$7:$AA$46,MATCH($D76,Rule!$C$7:$C$46,0),MATCH(AB$39,Rule!$C$7:$AA$7,0)),"")</f>
        <v>0</v>
      </c>
      <c r="AC76" s="462">
        <f>IFERROR(INDEX($C$3:$AJ$24,MATCH(AC$39,$C$3:$C$24,0),MATCH($L$37,$C$3:$AJ$3,0))*INDEX(Rule!$C$7:$AA$46,MATCH($D76,Rule!$C$7:$C$46,0),MATCH(AC$39,Rule!$C$7:$AA$7,0)),"")</f>
        <v>0</v>
      </c>
      <c r="AD76" s="462">
        <f>IFERROR(INDEX($C$3:$AJ$24,MATCH(AD$39,$C$3:$C$24,0),MATCH($L$37,$C$3:$AJ$3,0))*INDEX(Rule!$C$7:$AA$46,MATCH($D76,Rule!$C$7:$C$46,0),MATCH(AD$39,Rule!$C$7:$AA$7,0)),"")</f>
        <v>1485</v>
      </c>
      <c r="AE76" s="462">
        <f>IFERROR(INDEX($C$3:$AJ$24,MATCH(AE$39,$C$3:$C$24,0),MATCH($L$37,$C$3:$AJ$3,0))*INDEX(Rule!$C$7:$AA$46,MATCH($D76,Rule!$C$7:$C$46,0),MATCH(AE$39,Rule!$C$7:$AA$7,0)),"")</f>
        <v>0</v>
      </c>
      <c r="AF76" s="462">
        <f>IFERROR(INDEX($C$3:$AJ$24,MATCH(AF$39,$C$3:$C$24,0),MATCH($L$37,$C$3:$AJ$3,0))*INDEX(Rule!$C$7:$AA$46,MATCH($D76,Rule!$C$7:$C$46,0),MATCH(AF$39,Rule!$C$7:$AA$7,0)),"")</f>
        <v>0</v>
      </c>
      <c r="AG76" s="462">
        <f>IFERROR(INDEX($C$3:$AJ$24,MATCH(AG$39,$C$3:$C$24,0),MATCH($L$37,$C$3:$AJ$3,0))*INDEX(Rule!$C$7:$AA$46,MATCH($D76,Rule!$C$7:$C$46,0),MATCH(AG$39,Rule!$C$7:$AA$7,0)),"")</f>
        <v>0</v>
      </c>
    </row>
    <row r="77" spans="4:33" x14ac:dyDescent="0.3">
      <c r="D77" s="57">
        <v>666435</v>
      </c>
      <c r="E77" s="57" t="s">
        <v>353</v>
      </c>
      <c r="F77" s="57"/>
      <c r="H77" s="254">
        <f t="shared" si="0"/>
        <v>1485</v>
      </c>
      <c r="K77" s="462">
        <f>IFERROR(INDEX($C$3:$AJ$24,MATCH(K$39,$C$3:$C$24,0),MATCH($L$37,$C$3:$AJ$3,0))*INDEX(Rule!$C$7:$AA$46,MATCH($D77,Rule!$C$7:$C$46,0),MATCH(K$39,Rule!$C$7:$AA$7,0)),"")</f>
        <v>0</v>
      </c>
      <c r="L77" s="462" t="str">
        <f>IFERROR(INDEX($C$3:$AJ$24,MATCH(L$39,$C$3:$C$24,0),MATCH($L$37,$C$3:$AJ$3,0))*INDEX(Rule!$C$7:$AA$46,MATCH($D77,Rule!$C$7:$C$46,0),MATCH(L$39,Rule!$C$7:$AA$7,0)),"")</f>
        <v/>
      </c>
      <c r="M77" s="462">
        <f>IFERROR(INDEX($C$3:$AJ$24,MATCH(M$39,$C$3:$C$24,0),MATCH($L$37,$C$3:$AJ$3,0))*INDEX(Rule!$C$7:$AA$46,MATCH($D77,Rule!$C$7:$C$46,0),MATCH(M$39,Rule!$C$7:$AA$7,0)),"")</f>
        <v>0</v>
      </c>
      <c r="N77" s="462">
        <f>IFERROR(INDEX($C$3:$AJ$24,MATCH(N$39,$C$3:$C$24,0),MATCH($L$37,$C$3:$AJ$3,0))*INDEX(Rule!$C$7:$AA$46,MATCH($D77,Rule!$C$7:$C$46,0),MATCH(N$39,Rule!$C$7:$AA$7,0)),"")</f>
        <v>0</v>
      </c>
      <c r="O77" s="462">
        <f>IFERROR(INDEX($C$3:$AJ$24,MATCH(O$39,$C$3:$C$24,0),MATCH($L$37,$C$3:$AJ$3,0))*INDEX(Rule!$C$7:$AA$46,MATCH($D77,Rule!$C$7:$C$46,0),MATCH(O$39,Rule!$C$7:$AA$7,0)),"")</f>
        <v>0</v>
      </c>
      <c r="P77" s="462">
        <f>IFERROR(INDEX($C$3:$AJ$24,MATCH(P$39,$C$3:$C$24,0),MATCH($L$37,$C$3:$AJ$3,0))*INDEX(Rule!$C$7:$AA$46,MATCH($D77,Rule!$C$7:$C$46,0),MATCH(P$39,Rule!$C$7:$AA$7,0)),"")</f>
        <v>0</v>
      </c>
      <c r="Q77" s="462">
        <f>IFERROR(INDEX($C$3:$AJ$24,MATCH(Q$39,$C$3:$C$24,0),MATCH($L$37,$C$3:$AJ$3,0))*INDEX(Rule!$C$7:$AA$46,MATCH($D77,Rule!$C$7:$C$46,0),MATCH(Q$39,Rule!$C$7:$AA$7,0)),"")</f>
        <v>0</v>
      </c>
      <c r="R77" s="462">
        <f>IFERROR(INDEX($C$3:$AJ$24,MATCH(R$39,$C$3:$C$24,0),MATCH($L$37,$C$3:$AJ$3,0))*INDEX(Rule!$C$7:$AA$46,MATCH($D77,Rule!$C$7:$C$46,0),MATCH(R$39,Rule!$C$7:$AA$7,0)),"")</f>
        <v>0</v>
      </c>
      <c r="S77" s="462">
        <f>IFERROR(INDEX($C$3:$AJ$24,MATCH(S$39,$C$3:$C$24,0),MATCH($L$37,$C$3:$AJ$3,0))*INDEX(Rule!$C$7:$AA$46,MATCH($D77,Rule!$C$7:$C$46,0),MATCH(S$39,Rule!$C$7:$AA$7,0)),"")</f>
        <v>0</v>
      </c>
      <c r="T77" s="462">
        <f>IFERROR(INDEX($C$3:$AJ$24,MATCH(T$39,$C$3:$C$24,0),MATCH($L$37,$C$3:$AJ$3,0))*INDEX(Rule!$C$7:$AA$46,MATCH($D77,Rule!$C$7:$C$46,0),MATCH(T$39,Rule!$C$7:$AA$7,0)),"")</f>
        <v>0</v>
      </c>
      <c r="U77" s="462">
        <f>IFERROR(INDEX($C$3:$AJ$24,MATCH(U$39,$C$3:$C$24,0),MATCH($L$37,$C$3:$AJ$3,0))*INDEX(Rule!$C$7:$AA$46,MATCH($D77,Rule!$C$7:$C$46,0),MATCH(U$39,Rule!$C$7:$AA$7,0)),"")</f>
        <v>0</v>
      </c>
      <c r="V77" s="462" t="str">
        <f>IFERROR(INDEX($C$3:$AJ$24,MATCH(V$39,$C$3:$C$24,0),MATCH($L$37,$C$3:$AJ$3,0))*INDEX(Rule!$C$7:$AA$46,MATCH($D77,Rule!$C$7:$C$46,0),MATCH(V$39,Rule!$C$7:$AA$7,0)),"")</f>
        <v/>
      </c>
      <c r="W77" s="462">
        <f>IFERROR(INDEX($C$3:$AJ$24,MATCH(W$39,$C$3:$C$24,0),MATCH($L$37,$C$3:$AJ$3,0))*INDEX(Rule!$C$7:$AA$46,MATCH($D77,Rule!$C$7:$C$46,0),MATCH(W$39,Rule!$C$7:$AA$7,0)),"")</f>
        <v>0</v>
      </c>
      <c r="X77" s="462" t="str">
        <f>IFERROR(INDEX($C$3:$AJ$24,MATCH(X$39,$C$3:$C$24,0),MATCH($L$37,$C$3:$AJ$3,0))*INDEX(Rule!$C$7:$AA$46,MATCH($D77,Rule!$C$7:$C$46,0),MATCH(X$39,Rule!$C$7:$AA$7,0)),"")</f>
        <v/>
      </c>
      <c r="Y77" s="462">
        <f>IFERROR(INDEX($C$3:$AJ$24,MATCH(Y$39,$C$3:$C$24,0),MATCH($L$37,$C$3:$AJ$3,0))*INDEX(Rule!$C$7:$AA$46,MATCH($D77,Rule!$C$7:$C$46,0),MATCH(Y$39,Rule!$C$7:$AA$7,0)),"")</f>
        <v>0</v>
      </c>
      <c r="Z77" s="462">
        <f>IFERROR(INDEX($C$3:$AJ$24,MATCH(Z$39,$C$3:$C$24,0),MATCH($L$37,$C$3:$AJ$3,0))*INDEX(Rule!$C$7:$AA$46,MATCH($D77,Rule!$C$7:$C$46,0),MATCH(Z$39,Rule!$C$7:$AA$7,0)),"")</f>
        <v>0</v>
      </c>
      <c r="AA77" s="462">
        <f>IFERROR(INDEX($C$3:$AJ$24,MATCH(AA$39,$C$3:$C$24,0),MATCH($L$37,$C$3:$AJ$3,0))*INDEX(Rule!$C$7:$AA$46,MATCH($D77,Rule!$C$7:$C$46,0),MATCH(AA$39,Rule!$C$7:$AA$7,0)),"")</f>
        <v>0</v>
      </c>
      <c r="AB77" s="462">
        <f>IFERROR(INDEX($C$3:$AJ$24,MATCH(AB$39,$C$3:$C$24,0),MATCH($L$37,$C$3:$AJ$3,0))*INDEX(Rule!$C$7:$AA$46,MATCH($D77,Rule!$C$7:$C$46,0),MATCH(AB$39,Rule!$C$7:$AA$7,0)),"")</f>
        <v>0</v>
      </c>
      <c r="AC77" s="462">
        <f>IFERROR(INDEX($C$3:$AJ$24,MATCH(AC$39,$C$3:$C$24,0),MATCH($L$37,$C$3:$AJ$3,0))*INDEX(Rule!$C$7:$AA$46,MATCH($D77,Rule!$C$7:$C$46,0),MATCH(AC$39,Rule!$C$7:$AA$7,0)),"")</f>
        <v>0</v>
      </c>
      <c r="AD77" s="462">
        <f>IFERROR(INDEX($C$3:$AJ$24,MATCH(AD$39,$C$3:$C$24,0),MATCH($L$37,$C$3:$AJ$3,0))*INDEX(Rule!$C$7:$AA$46,MATCH($D77,Rule!$C$7:$C$46,0),MATCH(AD$39,Rule!$C$7:$AA$7,0)),"")</f>
        <v>1485</v>
      </c>
      <c r="AE77" s="462">
        <f>IFERROR(INDEX($C$3:$AJ$24,MATCH(AE$39,$C$3:$C$24,0),MATCH($L$37,$C$3:$AJ$3,0))*INDEX(Rule!$C$7:$AA$46,MATCH($D77,Rule!$C$7:$C$46,0),MATCH(AE$39,Rule!$C$7:$AA$7,0)),"")</f>
        <v>0</v>
      </c>
      <c r="AF77" s="462">
        <f>IFERROR(INDEX($C$3:$AJ$24,MATCH(AF$39,$C$3:$C$24,0),MATCH($L$37,$C$3:$AJ$3,0))*INDEX(Rule!$C$7:$AA$46,MATCH($D77,Rule!$C$7:$C$46,0),MATCH(AF$39,Rule!$C$7:$AA$7,0)),"")</f>
        <v>0</v>
      </c>
      <c r="AG77" s="462">
        <f>IFERROR(INDEX($C$3:$AJ$24,MATCH(AG$39,$C$3:$C$24,0),MATCH($L$37,$C$3:$AJ$3,0))*INDEX(Rule!$C$7:$AA$46,MATCH($D77,Rule!$C$7:$C$46,0),MATCH(AG$39,Rule!$C$7:$AA$7,0)),"")</f>
        <v>0</v>
      </c>
    </row>
  </sheetData>
  <mergeCells count="1">
    <mergeCell ref="E1:AC1"/>
  </mergeCells>
  <dataValidations count="2">
    <dataValidation type="textLength" operator="lessThanOrEqual" showInputMessage="1" showErrorMessage="1" sqref="K41:AC41" xr:uid="{341E5D78-47B7-44E1-9AD1-B59989B4972C}">
      <formula1>40</formula1>
    </dataValidation>
    <dataValidation type="list" allowBlank="1" showInputMessage="1" showErrorMessage="1" sqref="L37" xr:uid="{765F2D41-4FD7-4A1F-A468-2763DEA2CDA8}">
      <formula1>$D$27:$D$34</formula1>
    </dataValidation>
  </dataValidation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3744-5C7D-48C3-98B9-C1F2459A2B7E}">
  <sheetPr>
    <tabColor theme="0" tint="-0.499984740745262"/>
  </sheetPr>
  <dimension ref="E7:F19"/>
  <sheetViews>
    <sheetView workbookViewId="0">
      <selection activeCell="F19" sqref="F19"/>
    </sheetView>
  </sheetViews>
  <sheetFormatPr defaultRowHeight="14.4" x14ac:dyDescent="0.3"/>
  <sheetData>
    <row r="7" spans="5:6" x14ac:dyDescent="0.3">
      <c r="E7" t="s">
        <v>608</v>
      </c>
    </row>
    <row r="8" spans="5:6" x14ac:dyDescent="0.3">
      <c r="E8" t="s">
        <v>607</v>
      </c>
    </row>
    <row r="13" spans="5:6" x14ac:dyDescent="0.3">
      <c r="E13" t="s">
        <v>620</v>
      </c>
    </row>
    <row r="15" spans="5:6" x14ac:dyDescent="0.3">
      <c r="E15" t="s">
        <v>610</v>
      </c>
      <c r="F15" t="s">
        <v>611</v>
      </c>
    </row>
    <row r="16" spans="5:6" x14ac:dyDescent="0.3">
      <c r="E16" t="s">
        <v>612</v>
      </c>
      <c r="F16" t="s">
        <v>613</v>
      </c>
    </row>
    <row r="17" spans="5:6" x14ac:dyDescent="0.3">
      <c r="E17" t="s">
        <v>614</v>
      </c>
      <c r="F17" t="s">
        <v>617</v>
      </c>
    </row>
    <row r="18" spans="5:6" x14ac:dyDescent="0.3">
      <c r="E18" t="s">
        <v>618</v>
      </c>
      <c r="F18" t="s">
        <v>615</v>
      </c>
    </row>
    <row r="19" spans="5:6" x14ac:dyDescent="0.3">
      <c r="E19" t="s">
        <v>619</v>
      </c>
      <c r="F19" t="s">
        <v>616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A424-A9BA-4FF8-86D6-DC406F040358}">
  <sheetPr>
    <tabColor theme="0" tint="-0.499984740745262"/>
  </sheetPr>
  <dimension ref="A1:I138"/>
  <sheetViews>
    <sheetView topLeftCell="A22" zoomScale="90" zoomScaleNormal="90" workbookViewId="0">
      <selection activeCell="AH2" sqref="AH2:BI2"/>
    </sheetView>
  </sheetViews>
  <sheetFormatPr defaultRowHeight="14.4" x14ac:dyDescent="0.3"/>
  <cols>
    <col min="2" max="2" width="63" customWidth="1"/>
    <col min="3" max="3" width="13.33203125" customWidth="1"/>
    <col min="4" max="4" width="48.44140625" customWidth="1"/>
    <col min="5" max="5" width="14.77734375" customWidth="1"/>
    <col min="6" max="6" width="19.21875" customWidth="1"/>
    <col min="7" max="7" width="17.109375" customWidth="1"/>
    <col min="8" max="8" width="10.33203125" customWidth="1"/>
  </cols>
  <sheetData>
    <row r="1" spans="1:9" x14ac:dyDescent="0.3">
      <c r="A1" t="s">
        <v>258</v>
      </c>
    </row>
    <row r="2" spans="1:9" ht="15" thickBot="1" x14ac:dyDescent="0.35"/>
    <row r="3" spans="1:9" x14ac:dyDescent="0.3">
      <c r="D3" s="66" t="s">
        <v>259</v>
      </c>
      <c r="E3" s="199"/>
      <c r="G3" t="s">
        <v>260</v>
      </c>
      <c r="H3" s="135">
        <v>180.89503670310702</v>
      </c>
    </row>
    <row r="4" spans="1:9" x14ac:dyDescent="0.3">
      <c r="D4" s="68" t="s">
        <v>261</v>
      </c>
      <c r="E4" s="200" t="s">
        <v>262</v>
      </c>
      <c r="G4" t="s">
        <v>263</v>
      </c>
      <c r="H4" s="135">
        <v>310</v>
      </c>
    </row>
    <row r="5" spans="1:9" x14ac:dyDescent="0.3">
      <c r="D5" s="68" t="s">
        <v>264</v>
      </c>
      <c r="E5" s="200">
        <v>1</v>
      </c>
    </row>
    <row r="6" spans="1:9" x14ac:dyDescent="0.3">
      <c r="D6" s="68" t="s">
        <v>265</v>
      </c>
      <c r="E6" s="201">
        <v>0.9</v>
      </c>
    </row>
    <row r="7" spans="1:9" ht="15" thickBot="1" x14ac:dyDescent="0.35">
      <c r="D7" s="68" t="s">
        <v>266</v>
      </c>
      <c r="E7" s="201">
        <v>0.75</v>
      </c>
    </row>
    <row r="8" spans="1:9" x14ac:dyDescent="0.3">
      <c r="D8" s="68" t="s">
        <v>267</v>
      </c>
      <c r="E8" s="200">
        <v>8</v>
      </c>
      <c r="G8" s="66" t="s">
        <v>268</v>
      </c>
      <c r="H8" s="202"/>
      <c r="I8" s="203">
        <v>954</v>
      </c>
    </row>
    <row r="9" spans="1:9" ht="15" thickBot="1" x14ac:dyDescent="0.35">
      <c r="D9" s="204" t="s">
        <v>269</v>
      </c>
      <c r="E9" s="205">
        <f>E5*E6*E7*E8*60</f>
        <v>324</v>
      </c>
      <c r="F9" t="s">
        <v>270</v>
      </c>
      <c r="G9" s="204" t="s">
        <v>271</v>
      </c>
      <c r="H9" s="206"/>
      <c r="I9" s="207">
        <v>539.8604651162791</v>
      </c>
    </row>
    <row r="11" spans="1:9" x14ac:dyDescent="0.3">
      <c r="D11" t="s">
        <v>272</v>
      </c>
      <c r="E11">
        <v>2</v>
      </c>
      <c r="F11" t="s">
        <v>273</v>
      </c>
    </row>
    <row r="12" spans="1:9" x14ac:dyDescent="0.3">
      <c r="D12" t="s">
        <v>274</v>
      </c>
    </row>
    <row r="13" spans="1:9" ht="15" thickBot="1" x14ac:dyDescent="0.35">
      <c r="D13" t="s">
        <v>275</v>
      </c>
    </row>
    <row r="14" spans="1:9" x14ac:dyDescent="0.3">
      <c r="C14" s="208" t="s">
        <v>276</v>
      </c>
      <c r="D14" s="209" t="s">
        <v>277</v>
      </c>
    </row>
    <row r="15" spans="1:9" x14ac:dyDescent="0.3">
      <c r="C15" s="210" t="s">
        <v>278</v>
      </c>
      <c r="D15" s="211" t="s">
        <v>279</v>
      </c>
      <c r="E15">
        <v>0</v>
      </c>
    </row>
    <row r="16" spans="1:9" ht="15" thickBot="1" x14ac:dyDescent="0.35">
      <c r="C16" s="212">
        <v>0.15</v>
      </c>
      <c r="D16" s="213" t="s">
        <v>280</v>
      </c>
    </row>
    <row r="18" spans="2:8" ht="15" thickBot="1" x14ac:dyDescent="0.35">
      <c r="D18" t="s">
        <v>281</v>
      </c>
      <c r="E18" t="s">
        <v>157</v>
      </c>
      <c r="F18" t="s">
        <v>282</v>
      </c>
    </row>
    <row r="19" spans="2:8" x14ac:dyDescent="0.3">
      <c r="D19" s="66" t="s">
        <v>261</v>
      </c>
      <c r="E19" s="202"/>
      <c r="F19" s="202"/>
      <c r="G19" s="202"/>
      <c r="H19" s="199"/>
    </row>
    <row r="20" spans="2:8" ht="15" thickBot="1" x14ac:dyDescent="0.35">
      <c r="D20" s="204" t="s">
        <v>283</v>
      </c>
      <c r="E20" s="206"/>
      <c r="F20" s="206"/>
      <c r="G20" s="206"/>
      <c r="H20" s="205"/>
    </row>
    <row r="21" spans="2:8" ht="15" thickBot="1" x14ac:dyDescent="0.35">
      <c r="D21" s="214" t="s">
        <v>284</v>
      </c>
      <c r="E21" s="18">
        <v>1</v>
      </c>
      <c r="F21" s="18"/>
      <c r="G21" s="18"/>
      <c r="H21" s="41"/>
    </row>
    <row r="22" spans="2:8" s="215" customFormat="1" ht="52.8" customHeight="1" x14ac:dyDescent="0.35">
      <c r="B22" s="215" t="s">
        <v>285</v>
      </c>
      <c r="D22" s="216" t="s">
        <v>286</v>
      </c>
      <c r="E22" s="215" t="s">
        <v>287</v>
      </c>
      <c r="F22" t="s">
        <v>569</v>
      </c>
      <c r="G22" s="215" t="s">
        <v>288</v>
      </c>
      <c r="H22" s="215" t="s">
        <v>289</v>
      </c>
    </row>
    <row r="23" spans="2:8" ht="19.2" customHeight="1" x14ac:dyDescent="0.3">
      <c r="B23" s="217" t="s">
        <v>290</v>
      </c>
      <c r="C23">
        <v>666501</v>
      </c>
      <c r="D23" t="s">
        <v>69</v>
      </c>
      <c r="E23">
        <f>VLOOKUP(Old!$C$23,'Yields-Labor-Cube'!$A$24:$D$47,4,FALSE)</f>
        <v>0.05</v>
      </c>
      <c r="F23">
        <f>VLOOKUP(Old!$C23,'Yields-Labor-Cube'!$A$24:$R$47,15,FALSE)</f>
        <v>0.95</v>
      </c>
      <c r="G23">
        <f>VLOOKUP(Old!$C23,'Yields-Labor-Cube'!$A$24:$R$47,4,FALSE)</f>
        <v>0.05</v>
      </c>
      <c r="H23">
        <f>E23*'Old2'!F76/'Old2'!F81</f>
        <v>8.4656084656084651E-2</v>
      </c>
    </row>
    <row r="24" spans="2:8" x14ac:dyDescent="0.3">
      <c r="B24" s="217"/>
      <c r="C24">
        <v>666502</v>
      </c>
      <c r="D24" t="s">
        <v>62</v>
      </c>
      <c r="E24">
        <f>VLOOKUP(Old!C24,'Yields-Labor-Cube'!$A$24:$D$47,4,FALSE)</f>
        <v>1.5</v>
      </c>
      <c r="F24">
        <f>VLOOKUP(Old!$C24,'Yields-Labor-Cube'!$A$24:$R$47,15,FALSE)</f>
        <v>0.9</v>
      </c>
      <c r="G24">
        <f>VLOOKUP(Old!$C24,'Yields-Labor-Cube'!$A$24:$R$47,4,FALSE)</f>
        <v>1.5</v>
      </c>
    </row>
    <row r="25" spans="2:8" x14ac:dyDescent="0.3">
      <c r="B25" s="217"/>
      <c r="C25">
        <v>666505</v>
      </c>
      <c r="D25" t="s">
        <v>70</v>
      </c>
      <c r="E25">
        <f>VLOOKUP(Old!C25,'Yields-Labor-Cube'!$A$24:$D$47,4,FALSE)</f>
        <v>0.2</v>
      </c>
      <c r="F25">
        <f>VLOOKUP(Old!$C25,'Yields-Labor-Cube'!$A$24:$R$47,15,FALSE)</f>
        <v>0.95</v>
      </c>
      <c r="G25">
        <f>VLOOKUP(Old!$C25,'Yields-Labor-Cube'!$A$24:$R$47,4,FALSE)</f>
        <v>0.2</v>
      </c>
    </row>
    <row r="26" spans="2:8" x14ac:dyDescent="0.3">
      <c r="B26" s="217"/>
      <c r="C26">
        <v>666506</v>
      </c>
      <c r="D26" t="s">
        <v>71</v>
      </c>
      <c r="E26">
        <f>VLOOKUP(Old!C26,'Yields-Labor-Cube'!$A$24:$D$47,4,FALSE)</f>
        <v>1</v>
      </c>
      <c r="F26">
        <f>VLOOKUP(Old!$C26,'Yields-Labor-Cube'!$A$24:$R$47,15,FALSE)</f>
        <v>0.85</v>
      </c>
      <c r="G26">
        <f>VLOOKUP(Old!$C26,'Yields-Labor-Cube'!$A$24:$R$47,4,FALSE)</f>
        <v>1</v>
      </c>
    </row>
    <row r="27" spans="2:8" x14ac:dyDescent="0.3">
      <c r="B27" s="217"/>
      <c r="C27">
        <v>666507</v>
      </c>
      <c r="D27" t="s">
        <v>72</v>
      </c>
      <c r="E27">
        <f>VLOOKUP(Old!C27,'Yields-Labor-Cube'!$A$24:$D$47,4,FALSE)</f>
        <v>1.8</v>
      </c>
      <c r="F27">
        <f>VLOOKUP(Old!$C27,'Yields-Labor-Cube'!$A$24:$R$47,15,FALSE)</f>
        <v>0.9</v>
      </c>
      <c r="G27">
        <f>VLOOKUP(Old!$C27,'Yields-Labor-Cube'!$A$24:$R$47,4,FALSE)</f>
        <v>1.8</v>
      </c>
    </row>
    <row r="28" spans="2:8" x14ac:dyDescent="0.3">
      <c r="B28" s="217" t="s">
        <v>291</v>
      </c>
      <c r="C28">
        <v>666509</v>
      </c>
      <c r="D28" t="s">
        <v>292</v>
      </c>
      <c r="E28">
        <f>VLOOKUP(Old!C28,'Yields-Labor-Cube'!$A$24:$D$47,4,FALSE)</f>
        <v>0.5</v>
      </c>
      <c r="F28">
        <f>VLOOKUP(Old!$C28,'Yields-Labor-Cube'!$A$24:$R$47,15,FALSE)</f>
        <v>0.85</v>
      </c>
      <c r="G28">
        <f>VLOOKUP(Old!$C28,'Yields-Labor-Cube'!$A$24:$R$47,4,FALSE)</f>
        <v>0.5</v>
      </c>
    </row>
    <row r="29" spans="2:8" x14ac:dyDescent="0.3">
      <c r="B29" s="217"/>
      <c r="C29">
        <v>666510</v>
      </c>
      <c r="D29" t="s">
        <v>293</v>
      </c>
      <c r="E29">
        <f>VLOOKUP(Old!C29,'Yields-Labor-Cube'!$A$24:$D$47,4,FALSE)</f>
        <v>0.3</v>
      </c>
      <c r="F29">
        <f>VLOOKUP(Old!$C29,'Yields-Labor-Cube'!$A$24:$R$47,15,FALSE)</f>
        <v>0.85</v>
      </c>
      <c r="G29">
        <f>VLOOKUP(Old!$C29,'Yields-Labor-Cube'!$A$24:$R$47,4,FALSE)</f>
        <v>0.3</v>
      </c>
    </row>
    <row r="30" spans="2:8" x14ac:dyDescent="0.3">
      <c r="B30" s="217"/>
      <c r="C30">
        <v>666511</v>
      </c>
      <c r="D30" t="s">
        <v>75</v>
      </c>
      <c r="E30">
        <f>VLOOKUP(Old!C30,'Yields-Labor-Cube'!$A$24:$D$47,4,FALSE)</f>
        <v>0.5</v>
      </c>
      <c r="F30">
        <f>VLOOKUP(Old!$C30,'Yields-Labor-Cube'!$A$24:$R$47,15,FALSE)</f>
        <v>0.8</v>
      </c>
      <c r="G30">
        <f>VLOOKUP(Old!$C30,'Yields-Labor-Cube'!$A$24:$R$47,4,FALSE)</f>
        <v>0.5</v>
      </c>
    </row>
    <row r="31" spans="2:8" x14ac:dyDescent="0.3">
      <c r="B31" s="217"/>
      <c r="C31">
        <v>666513</v>
      </c>
      <c r="D31" t="s">
        <v>76</v>
      </c>
      <c r="E31">
        <f>VLOOKUP(Old!C31,'Yields-Labor-Cube'!$A$24:$D$47,4,FALSE)</f>
        <v>0.5</v>
      </c>
      <c r="F31">
        <f>VLOOKUP(Old!$C31,'Yields-Labor-Cube'!$A$24:$R$47,15,FALSE)</f>
        <v>0.85</v>
      </c>
      <c r="G31">
        <f>VLOOKUP(Old!$C31,'Yields-Labor-Cube'!$A$24:$R$47,4,FALSE)</f>
        <v>0.5</v>
      </c>
    </row>
    <row r="32" spans="2:8" x14ac:dyDescent="0.3">
      <c r="B32" s="217"/>
      <c r="C32">
        <v>666516</v>
      </c>
      <c r="D32" t="s">
        <v>77</v>
      </c>
      <c r="E32">
        <f>VLOOKUP(Old!C32,'Yields-Labor-Cube'!$A$24:$D$47,4,FALSE)</f>
        <v>0.1</v>
      </c>
      <c r="F32">
        <f>VLOOKUP(Old!$C32,'Yields-Labor-Cube'!$A$24:$R$47,15,FALSE)</f>
        <v>0.8</v>
      </c>
      <c r="G32">
        <f>VLOOKUP(Old!$C32,'Yields-Labor-Cube'!$A$24:$R$47,4,FALSE)</f>
        <v>0.1</v>
      </c>
    </row>
    <row r="33" spans="2:7" x14ac:dyDescent="0.3">
      <c r="B33" s="217"/>
      <c r="C33">
        <v>666517</v>
      </c>
      <c r="D33" t="s">
        <v>294</v>
      </c>
      <c r="E33">
        <f>VLOOKUP(Old!C33,'Yields-Labor-Cube'!$A$24:$D$47,4,FALSE)</f>
        <v>0.2</v>
      </c>
      <c r="F33">
        <f>VLOOKUP(Old!$C33,'Yields-Labor-Cube'!$A$24:$R$47,15,FALSE)</f>
        <v>0.8</v>
      </c>
      <c r="G33">
        <f>VLOOKUP(Old!$C33,'Yields-Labor-Cube'!$A$24:$R$47,4,FALSE)</f>
        <v>0.2</v>
      </c>
    </row>
    <row r="34" spans="2:7" x14ac:dyDescent="0.3">
      <c r="B34" s="217"/>
      <c r="C34">
        <v>666518</v>
      </c>
      <c r="D34" t="s">
        <v>79</v>
      </c>
      <c r="E34">
        <f>VLOOKUP(Old!C34,'Yields-Labor-Cube'!$A$24:$D$47,4,FALSE)</f>
        <v>1</v>
      </c>
      <c r="F34">
        <f>VLOOKUP(Old!$C34,'Yields-Labor-Cube'!$A$24:$R$47,15,FALSE)</f>
        <v>0.85</v>
      </c>
      <c r="G34">
        <f>VLOOKUP(Old!$C34,'Yields-Labor-Cube'!$A$24:$R$47,4,FALSE)</f>
        <v>1</v>
      </c>
    </row>
    <row r="35" spans="2:7" x14ac:dyDescent="0.3">
      <c r="B35" s="217"/>
      <c r="C35">
        <v>666519</v>
      </c>
      <c r="D35" t="s">
        <v>295</v>
      </c>
      <c r="E35">
        <f>VLOOKUP(Old!C35,'Yields-Labor-Cube'!$A$24:$D$47,4,FALSE)</f>
        <v>0.5</v>
      </c>
      <c r="F35">
        <f>VLOOKUP(Old!$C35,'Yields-Labor-Cube'!$A$24:$R$47,15,FALSE)</f>
        <v>0.95</v>
      </c>
      <c r="G35">
        <f>VLOOKUP(Old!$C35,'Yields-Labor-Cube'!$A$24:$R$47,4,FALSE)</f>
        <v>0.5</v>
      </c>
    </row>
    <row r="36" spans="2:7" x14ac:dyDescent="0.3">
      <c r="B36" s="217"/>
      <c r="C36">
        <v>666521</v>
      </c>
      <c r="D36" t="s">
        <v>81</v>
      </c>
      <c r="E36">
        <f>VLOOKUP(Old!C36,'Yields-Labor-Cube'!$A$24:$D$47,4,FALSE)</f>
        <v>1.8</v>
      </c>
      <c r="F36">
        <f>VLOOKUP(Old!$C36,'Yields-Labor-Cube'!$A$24:$R$47,15,FALSE)</f>
        <v>0.9</v>
      </c>
      <c r="G36">
        <f>VLOOKUP(Old!$C36,'Yields-Labor-Cube'!$A$24:$R$47,4,FALSE)</f>
        <v>1.8</v>
      </c>
    </row>
    <row r="37" spans="2:7" x14ac:dyDescent="0.3">
      <c r="B37" s="217" t="s">
        <v>296</v>
      </c>
      <c r="C37">
        <v>666522</v>
      </c>
      <c r="D37" t="s">
        <v>82</v>
      </c>
      <c r="E37">
        <f>VLOOKUP(Old!C37,'Yields-Labor-Cube'!$A$24:$D$47,4,FALSE)</f>
        <v>0.1</v>
      </c>
      <c r="F37">
        <f>VLOOKUP(Old!$C37,'Yields-Labor-Cube'!$A$24:$R$47,15,FALSE)</f>
        <v>0.8</v>
      </c>
      <c r="G37">
        <f>VLOOKUP(Old!$C37,'Yields-Labor-Cube'!$A$24:$R$47,4,FALSE)</f>
        <v>0.1</v>
      </c>
    </row>
    <row r="38" spans="2:7" ht="17.399999999999999" customHeight="1" x14ac:dyDescent="0.3">
      <c r="B38" s="217" t="s">
        <v>290</v>
      </c>
      <c r="C38">
        <v>666523</v>
      </c>
      <c r="D38" t="s">
        <v>297</v>
      </c>
      <c r="E38">
        <f>VLOOKUP(Old!C38,'Yields-Labor-Cube'!$A$24:$D$47,4,FALSE)</f>
        <v>0.05</v>
      </c>
      <c r="F38">
        <f>VLOOKUP(Old!$C38,'Yields-Labor-Cube'!$A$24:$R$47,15,FALSE)</f>
        <v>0.95</v>
      </c>
      <c r="G38">
        <f>VLOOKUP(Old!$C38,'Yields-Labor-Cube'!$A$24:$R$47,4,FALSE)</f>
        <v>0.05</v>
      </c>
    </row>
    <row r="39" spans="2:7" x14ac:dyDescent="0.3">
      <c r="B39" s="217"/>
      <c r="C39">
        <v>666530</v>
      </c>
      <c r="D39" t="s">
        <v>84</v>
      </c>
      <c r="E39">
        <f>VLOOKUP(Old!C39,'Yields-Labor-Cube'!$A$24:$D$47,4,FALSE)</f>
        <v>0.5</v>
      </c>
      <c r="F39">
        <f>VLOOKUP(Old!$C39,'Yields-Labor-Cube'!$A$24:$R$47,15,FALSE)</f>
        <v>0.9</v>
      </c>
      <c r="G39">
        <f>VLOOKUP(Old!$C39,'Yields-Labor-Cube'!$A$24:$R$47,4,FALSE)</f>
        <v>0.5</v>
      </c>
    </row>
    <row r="40" spans="2:7" x14ac:dyDescent="0.3">
      <c r="B40" s="217"/>
      <c r="C40">
        <v>666531</v>
      </c>
      <c r="D40" t="s">
        <v>85</v>
      </c>
      <c r="E40">
        <f>VLOOKUP(Old!C40,'Yields-Labor-Cube'!$A$24:$D$47,4,FALSE)</f>
        <v>0.2</v>
      </c>
      <c r="F40">
        <f>VLOOKUP(Old!$C40,'Yields-Labor-Cube'!$A$24:$R$47,15,FALSE)</f>
        <v>0.85</v>
      </c>
      <c r="G40">
        <f>VLOOKUP(Old!$C40,'Yields-Labor-Cube'!$A$24:$R$47,4,FALSE)</f>
        <v>0.2</v>
      </c>
    </row>
    <row r="41" spans="2:7" x14ac:dyDescent="0.3">
      <c r="B41" s="217"/>
      <c r="C41">
        <v>666540</v>
      </c>
      <c r="D41" t="s">
        <v>298</v>
      </c>
      <c r="E41">
        <f>VLOOKUP(Old!C41,'Yields-Labor-Cube'!$A$24:$D$47,4,FALSE)</f>
        <v>1</v>
      </c>
      <c r="F41">
        <f>VLOOKUP(Old!$C41,'Yields-Labor-Cube'!$A$24:$R$47,15,FALSE)</f>
        <v>0.85</v>
      </c>
      <c r="G41">
        <f>VLOOKUP(Old!$C41,'Yields-Labor-Cube'!$A$24:$R$47,4,FALSE)</f>
        <v>1</v>
      </c>
    </row>
    <row r="42" spans="2:7" x14ac:dyDescent="0.3">
      <c r="B42" s="217"/>
      <c r="C42">
        <v>666541</v>
      </c>
      <c r="D42" t="s">
        <v>299</v>
      </c>
      <c r="E42">
        <f>VLOOKUP(Old!C42,'Yields-Labor-Cube'!$A$24:$D$47,4,FALSE)</f>
        <v>1</v>
      </c>
      <c r="F42">
        <f>VLOOKUP(Old!$C42,'Yields-Labor-Cube'!$A$24:$R$47,15,FALSE)</f>
        <v>0.85</v>
      </c>
      <c r="G42">
        <f>VLOOKUP(Old!$C42,'Yields-Labor-Cube'!$A$24:$R$47,4,FALSE)</f>
        <v>1</v>
      </c>
    </row>
    <row r="43" spans="2:7" x14ac:dyDescent="0.3">
      <c r="B43" s="217"/>
      <c r="C43" s="218">
        <v>666536</v>
      </c>
      <c r="D43" s="218" t="s">
        <v>219</v>
      </c>
      <c r="E43">
        <f>VLOOKUP(Old!C43,'Yields-Labor-Cube'!$A$24:$D$47,4,FALSE)</f>
        <v>2</v>
      </c>
      <c r="F43">
        <f>VLOOKUP(Old!$C43,'Yields-Labor-Cube'!$A$24:$R$47,15,FALSE)</f>
        <v>0.9</v>
      </c>
      <c r="G43">
        <f>VLOOKUP(Old!$C43,'Yields-Labor-Cube'!$A$24:$R$47,4,FALSE)</f>
        <v>2</v>
      </c>
    </row>
    <row r="44" spans="2:7" x14ac:dyDescent="0.3">
      <c r="B44" s="215"/>
      <c r="D44" t="s">
        <v>300</v>
      </c>
    </row>
    <row r="46" spans="2:7" ht="43.2" x14ac:dyDescent="0.3">
      <c r="D46" s="215" t="s">
        <v>301</v>
      </c>
    </row>
    <row r="48" spans="2:7" x14ac:dyDescent="0.3">
      <c r="B48" t="s">
        <v>302</v>
      </c>
    </row>
    <row r="51" spans="4:7" s="219" customFormat="1" x14ac:dyDescent="0.3"/>
    <row r="57" spans="4:7" x14ac:dyDescent="0.3">
      <c r="G57" s="220"/>
    </row>
    <row r="60" spans="4:7" x14ac:dyDescent="0.3">
      <c r="D60" s="221"/>
      <c r="E60" s="221"/>
      <c r="F60" s="221"/>
    </row>
    <row r="69" spans="2:6" x14ac:dyDescent="0.3">
      <c r="D69" s="221"/>
      <c r="E69" s="221"/>
      <c r="F69" s="221"/>
    </row>
    <row r="74" spans="2:6" x14ac:dyDescent="0.3">
      <c r="C74" t="s">
        <v>303</v>
      </c>
    </row>
    <row r="75" spans="2:6" x14ac:dyDescent="0.3">
      <c r="C75" t="s">
        <v>304</v>
      </c>
    </row>
    <row r="76" spans="2:6" x14ac:dyDescent="0.3">
      <c r="B76" t="s">
        <v>305</v>
      </c>
      <c r="C76">
        <v>3</v>
      </c>
    </row>
    <row r="77" spans="2:6" x14ac:dyDescent="0.3">
      <c r="B77" t="s">
        <v>306</v>
      </c>
      <c r="C77">
        <v>4</v>
      </c>
    </row>
    <row r="78" spans="2:6" x14ac:dyDescent="0.3">
      <c r="B78" t="s">
        <v>307</v>
      </c>
      <c r="C78">
        <v>20</v>
      </c>
      <c r="D78" s="222" t="s">
        <v>308</v>
      </c>
    </row>
    <row r="79" spans="2:6" x14ac:dyDescent="0.3">
      <c r="B79" t="s">
        <v>309</v>
      </c>
      <c r="C79">
        <f>C76*C77*C78</f>
        <v>240</v>
      </c>
      <c r="D79">
        <f>C76*C77*(C78+10)</f>
        <v>360</v>
      </c>
    </row>
    <row r="81" spans="1:9" x14ac:dyDescent="0.3">
      <c r="B81" t="s">
        <v>310</v>
      </c>
    </row>
    <row r="84" spans="1:9" x14ac:dyDescent="0.3">
      <c r="B84" t="s">
        <v>303</v>
      </c>
      <c r="C84" t="s">
        <v>311</v>
      </c>
    </row>
    <row r="85" spans="1:9" x14ac:dyDescent="0.3">
      <c r="A85" t="s">
        <v>206</v>
      </c>
      <c r="B85">
        <v>3</v>
      </c>
      <c r="C85">
        <v>10</v>
      </c>
    </row>
    <row r="86" spans="1:9" x14ac:dyDescent="0.3">
      <c r="A86" t="s">
        <v>217</v>
      </c>
      <c r="B86">
        <v>3</v>
      </c>
      <c r="C86">
        <v>10</v>
      </c>
    </row>
    <row r="87" spans="1:9" x14ac:dyDescent="0.3">
      <c r="A87" t="s">
        <v>216</v>
      </c>
      <c r="B87">
        <v>1</v>
      </c>
      <c r="C87">
        <v>10</v>
      </c>
    </row>
    <row r="96" spans="1:9" x14ac:dyDescent="0.3">
      <c r="I96" t="s">
        <v>312</v>
      </c>
    </row>
    <row r="137" spans="8:8" x14ac:dyDescent="0.3">
      <c r="H137" t="s">
        <v>63</v>
      </c>
    </row>
    <row r="138" spans="8:8" x14ac:dyDescent="0.3">
      <c r="H138" t="s">
        <v>313</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ED5D-772C-420D-A18A-6580A48CFA2F}">
  <sheetPr>
    <tabColor theme="0" tint="-0.499984740745262"/>
  </sheetPr>
  <dimension ref="A1:SC102"/>
  <sheetViews>
    <sheetView topLeftCell="A11" zoomScaleNormal="100" workbookViewId="0">
      <selection activeCell="AH2" sqref="AH2:BI2"/>
    </sheetView>
  </sheetViews>
  <sheetFormatPr defaultRowHeight="14.4" x14ac:dyDescent="0.3"/>
  <cols>
    <col min="2" max="2" width="45.44140625" customWidth="1"/>
    <col min="3" max="3" width="12.6640625" customWidth="1"/>
    <col min="4" max="4" width="15.6640625" customWidth="1"/>
    <col min="5" max="5" width="11.5546875" customWidth="1"/>
    <col min="6" max="6" width="13.5546875" customWidth="1"/>
    <col min="7" max="7" width="12.6640625" customWidth="1"/>
    <col min="8" max="8" width="13.77734375" customWidth="1"/>
    <col min="9" max="9" width="13.33203125" customWidth="1"/>
    <col min="10" max="10" width="14.21875" customWidth="1"/>
    <col min="11" max="11" width="12.5546875" customWidth="1"/>
    <col min="12" max="12" width="16" customWidth="1"/>
    <col min="13" max="13" width="16.109375" customWidth="1"/>
    <col min="14" max="14" width="12.77734375" customWidth="1"/>
    <col min="15" max="15" width="14.77734375" customWidth="1"/>
    <col min="16" max="16" width="15" customWidth="1"/>
    <col min="17" max="17" width="16.44140625" customWidth="1"/>
  </cols>
  <sheetData>
    <row r="1" spans="1:30" ht="21" x14ac:dyDescent="0.4">
      <c r="E1" s="62" t="s">
        <v>66</v>
      </c>
      <c r="H1" s="62" t="s">
        <v>170</v>
      </c>
      <c r="K1" s="62" t="s">
        <v>171</v>
      </c>
    </row>
    <row r="2" spans="1:30" ht="31.8" customHeight="1" x14ac:dyDescent="0.3">
      <c r="D2" s="63" t="s">
        <v>172</v>
      </c>
      <c r="E2" s="547" t="s">
        <v>173</v>
      </c>
      <c r="F2" s="548"/>
      <c r="G2" s="548"/>
      <c r="H2" s="548" t="s">
        <v>174</v>
      </c>
      <c r="I2" s="548"/>
      <c r="J2" s="548"/>
      <c r="K2" s="548" t="s">
        <v>175</v>
      </c>
      <c r="L2" s="548"/>
      <c r="M2" s="549"/>
    </row>
    <row r="3" spans="1:30" ht="34.799999999999997" customHeight="1" x14ac:dyDescent="0.3">
      <c r="D3" s="63" t="s">
        <v>176</v>
      </c>
      <c r="E3" s="550" t="s">
        <v>177</v>
      </c>
      <c r="F3" s="551"/>
      <c r="G3" s="551"/>
      <c r="H3" s="551" t="s">
        <v>178</v>
      </c>
      <c r="I3" s="551"/>
      <c r="J3" s="551"/>
      <c r="K3" s="551" t="s">
        <v>175</v>
      </c>
      <c r="L3" s="551"/>
      <c r="M3" s="552"/>
    </row>
    <row r="4" spans="1:30" ht="43.8" customHeight="1" x14ac:dyDescent="0.3">
      <c r="D4" s="63" t="s">
        <v>179</v>
      </c>
      <c r="E4" s="550" t="s">
        <v>180</v>
      </c>
      <c r="F4" s="551"/>
      <c r="G4" s="551"/>
      <c r="H4" s="551"/>
      <c r="I4" s="551"/>
      <c r="J4" s="551"/>
      <c r="K4" s="551" t="s">
        <v>175</v>
      </c>
      <c r="L4" s="551"/>
      <c r="M4" s="552"/>
    </row>
    <row r="5" spans="1:30" ht="42" customHeight="1" x14ac:dyDescent="0.3">
      <c r="D5" s="63" t="s">
        <v>181</v>
      </c>
      <c r="E5" s="550"/>
      <c r="F5" s="551"/>
      <c r="G5" s="551"/>
      <c r="H5" s="551"/>
      <c r="I5" s="551"/>
      <c r="J5" s="551"/>
      <c r="K5" s="551" t="s">
        <v>175</v>
      </c>
      <c r="L5" s="551"/>
      <c r="M5" s="552"/>
    </row>
    <row r="7" spans="1:30" ht="21" x14ac:dyDescent="0.4">
      <c r="A7" s="62" t="s">
        <v>182</v>
      </c>
      <c r="B7" s="64">
        <v>12</v>
      </c>
      <c r="C7" s="40" t="s">
        <v>183</v>
      </c>
      <c r="AA7" t="s">
        <v>184</v>
      </c>
    </row>
    <row r="8" spans="1:30" ht="21.6" thickBot="1" x14ac:dyDescent="0.45">
      <c r="A8" s="62"/>
      <c r="B8" s="476"/>
      <c r="AA8" t="s">
        <v>185</v>
      </c>
      <c r="AC8" t="s">
        <v>186</v>
      </c>
    </row>
    <row r="9" spans="1:30" x14ac:dyDescent="0.3">
      <c r="U9" s="66" t="s">
        <v>187</v>
      </c>
      <c r="V9" s="67">
        <f>V11*V10</f>
        <v>80</v>
      </c>
      <c r="AA9" t="s">
        <v>188</v>
      </c>
      <c r="AC9" t="s">
        <v>186</v>
      </c>
    </row>
    <row r="10" spans="1:30" ht="15" thickBot="1" x14ac:dyDescent="0.35">
      <c r="A10">
        <v>1</v>
      </c>
      <c r="B10">
        <f>A10+1</f>
        <v>2</v>
      </c>
      <c r="C10">
        <f t="shared" ref="C10:P10" si="0">B10+1</f>
        <v>3</v>
      </c>
      <c r="D10">
        <f t="shared" si="0"/>
        <v>4</v>
      </c>
      <c r="E10">
        <f t="shared" si="0"/>
        <v>5</v>
      </c>
      <c r="F10">
        <f t="shared" si="0"/>
        <v>6</v>
      </c>
      <c r="G10">
        <f t="shared" si="0"/>
        <v>7</v>
      </c>
      <c r="H10">
        <f t="shared" si="0"/>
        <v>8</v>
      </c>
      <c r="I10">
        <f t="shared" si="0"/>
        <v>9</v>
      </c>
      <c r="J10">
        <f t="shared" si="0"/>
        <v>10</v>
      </c>
      <c r="K10">
        <f t="shared" si="0"/>
        <v>11</v>
      </c>
      <c r="L10">
        <f t="shared" si="0"/>
        <v>12</v>
      </c>
      <c r="M10">
        <f t="shared" si="0"/>
        <v>13</v>
      </c>
      <c r="N10">
        <f t="shared" si="0"/>
        <v>14</v>
      </c>
      <c r="O10">
        <f t="shared" si="0"/>
        <v>15</v>
      </c>
      <c r="P10">
        <f t="shared" si="0"/>
        <v>16</v>
      </c>
      <c r="T10" t="s">
        <v>189</v>
      </c>
      <c r="U10" s="68" t="s">
        <v>190</v>
      </c>
      <c r="V10" s="69">
        <v>20</v>
      </c>
      <c r="X10" t="s">
        <v>191</v>
      </c>
    </row>
    <row r="11" spans="1:30" ht="15" thickBot="1" x14ac:dyDescent="0.35">
      <c r="A11" s="70"/>
      <c r="B11" s="71"/>
      <c r="C11" s="71"/>
      <c r="D11" s="71"/>
      <c r="E11" s="553" t="s">
        <v>192</v>
      </c>
      <c r="F11" s="554"/>
      <c r="G11" s="554"/>
      <c r="H11" s="555"/>
      <c r="I11" s="553" t="s">
        <v>193</v>
      </c>
      <c r="J11" s="554"/>
      <c r="K11" s="554"/>
      <c r="L11" s="555"/>
      <c r="M11" s="553" t="s">
        <v>194</v>
      </c>
      <c r="N11" s="554"/>
      <c r="O11" s="554"/>
      <c r="P11" s="555"/>
      <c r="U11" s="68" t="s">
        <v>195</v>
      </c>
      <c r="V11" s="69">
        <v>4</v>
      </c>
      <c r="X11" s="72"/>
      <c r="Y11" s="73" t="s">
        <v>196</v>
      </c>
      <c r="Z11" s="73" t="s">
        <v>197</v>
      </c>
      <c r="AA11" s="73" t="s">
        <v>198</v>
      </c>
      <c r="AB11" s="73" t="s">
        <v>199</v>
      </c>
      <c r="AC11" s="73" t="s">
        <v>200</v>
      </c>
      <c r="AD11" s="74"/>
    </row>
    <row r="12" spans="1:30" ht="15" thickBot="1" x14ac:dyDescent="0.35">
      <c r="A12" s="75" t="s">
        <v>201</v>
      </c>
      <c r="B12" s="76" t="s">
        <v>202</v>
      </c>
      <c r="C12" s="77" t="s">
        <v>203</v>
      </c>
      <c r="D12" s="78" t="s">
        <v>204</v>
      </c>
      <c r="E12" s="79" t="s">
        <v>205</v>
      </c>
      <c r="F12" s="80" t="s">
        <v>206</v>
      </c>
      <c r="G12" s="81" t="s">
        <v>207</v>
      </c>
      <c r="H12" s="82" t="s">
        <v>208</v>
      </c>
      <c r="I12" s="80" t="s">
        <v>209</v>
      </c>
      <c r="J12" s="80" t="s">
        <v>210</v>
      </c>
      <c r="K12" s="81" t="s">
        <v>207</v>
      </c>
      <c r="L12" s="81" t="s">
        <v>208</v>
      </c>
      <c r="M12" s="79" t="s">
        <v>211</v>
      </c>
      <c r="N12" s="80" t="s">
        <v>194</v>
      </c>
      <c r="O12" s="81" t="s">
        <v>207</v>
      </c>
      <c r="P12" s="82" t="s">
        <v>208</v>
      </c>
      <c r="S12" s="72"/>
      <c r="T12" s="73" t="s">
        <v>212</v>
      </c>
      <c r="U12" s="73" t="s">
        <v>213</v>
      </c>
      <c r="V12" s="73" t="s">
        <v>214</v>
      </c>
      <c r="W12" s="74" t="s">
        <v>215</v>
      </c>
      <c r="X12" s="83" t="s">
        <v>206</v>
      </c>
      <c r="Y12" s="84">
        <v>1</v>
      </c>
      <c r="Z12" s="85"/>
      <c r="AA12" s="84">
        <v>1</v>
      </c>
      <c r="AB12" s="84">
        <v>1</v>
      </c>
      <c r="AC12" s="84">
        <v>1</v>
      </c>
      <c r="AD12" s="86">
        <f>SUM(Y12:AC12)/COUNT(Y12:AC12)</f>
        <v>1</v>
      </c>
    </row>
    <row r="13" spans="1:30" ht="15.6" x14ac:dyDescent="0.3">
      <c r="A13" s="87">
        <v>666501</v>
      </c>
      <c r="B13" s="88" t="s">
        <v>69</v>
      </c>
      <c r="C13" s="89">
        <f>VLOOKUP(A13,ModelsDemand_ToTissue!$D$42:$H$78,5,FALSE)/$B$7</f>
        <v>260.91666666666669</v>
      </c>
      <c r="D13" s="90">
        <f>C13*2</f>
        <v>521.83333333333337</v>
      </c>
      <c r="E13" s="91">
        <v>0.09</v>
      </c>
      <c r="F13" s="92">
        <f>ROUND(D13*E13,0)</f>
        <v>47</v>
      </c>
      <c r="G13" s="93">
        <f>ROUNDUP(F13/7,0)</f>
        <v>7</v>
      </c>
      <c r="H13" s="94">
        <v>18</v>
      </c>
      <c r="I13" s="91">
        <v>0.08</v>
      </c>
      <c r="J13" s="92">
        <f>ROUND(D13*I13,0)</f>
        <v>42</v>
      </c>
      <c r="K13" s="93">
        <f>ROUNDUP(J13/5,0)</f>
        <v>9</v>
      </c>
      <c r="L13" s="93"/>
      <c r="M13" s="91">
        <v>0.83</v>
      </c>
      <c r="N13" s="92">
        <f>ROUND(D13*M13,0)</f>
        <v>433</v>
      </c>
      <c r="O13" s="93">
        <f>ROUNDUP(N13/9,0)</f>
        <v>49</v>
      </c>
      <c r="P13" s="94">
        <v>185</v>
      </c>
      <c r="Q13" s="95"/>
      <c r="S13" s="96" t="s">
        <v>206</v>
      </c>
      <c r="T13" s="97">
        <v>4</v>
      </c>
      <c r="U13" s="97">
        <v>3</v>
      </c>
      <c r="V13" s="97">
        <f>$V$9</f>
        <v>80</v>
      </c>
      <c r="W13" s="98">
        <f>U13*V13</f>
        <v>240</v>
      </c>
      <c r="X13" s="83" t="s">
        <v>216</v>
      </c>
      <c r="Y13" s="84">
        <v>1</v>
      </c>
      <c r="Z13" s="85"/>
      <c r="AA13" s="85"/>
      <c r="AB13" s="84">
        <v>1</v>
      </c>
      <c r="AC13" s="85"/>
      <c r="AD13" s="86">
        <f>SUM(Y13:AC13)/COUNT(Y13:AC13)</f>
        <v>1</v>
      </c>
    </row>
    <row r="14" spans="1:30" ht="15.6" x14ac:dyDescent="0.3">
      <c r="A14" s="99">
        <v>666502</v>
      </c>
      <c r="B14" s="100" t="s">
        <v>62</v>
      </c>
      <c r="C14" s="101">
        <f>VLOOKUP(A14,ModelsDemand_ToTissue!$D$42:$H$78,5,FALSE)/$B$7</f>
        <v>165</v>
      </c>
      <c r="D14" s="102">
        <f>C14*2</f>
        <v>330</v>
      </c>
      <c r="E14" s="103">
        <v>0</v>
      </c>
      <c r="F14" s="104">
        <f>ROUND(D14*E14,0)</f>
        <v>0</v>
      </c>
      <c r="G14" s="105"/>
      <c r="H14" s="104"/>
      <c r="I14" s="103">
        <v>0.21</v>
      </c>
      <c r="J14" s="104">
        <f>ROUND(D14*I14,0)</f>
        <v>69</v>
      </c>
      <c r="K14" s="105"/>
      <c r="L14" s="105"/>
      <c r="M14" s="103">
        <v>0.79</v>
      </c>
      <c r="N14" s="104">
        <f t="shared" ref="N14:N33" si="1">ROUND(D14*M14,0)</f>
        <v>261</v>
      </c>
      <c r="O14" s="93"/>
      <c r="P14" s="94"/>
      <c r="Q14" s="95"/>
      <c r="S14" s="96" t="s">
        <v>217</v>
      </c>
      <c r="T14" s="97">
        <v>5</v>
      </c>
      <c r="U14" s="97">
        <v>3</v>
      </c>
      <c r="V14" s="97">
        <f>$V$9</f>
        <v>80</v>
      </c>
      <c r="W14" s="98">
        <f>U14*V14</f>
        <v>240</v>
      </c>
      <c r="X14" s="83" t="s">
        <v>217</v>
      </c>
      <c r="Y14" s="84">
        <v>1</v>
      </c>
      <c r="Z14" s="84">
        <v>3</v>
      </c>
      <c r="AA14" s="84">
        <v>2</v>
      </c>
      <c r="AB14" s="84">
        <v>1</v>
      </c>
      <c r="AC14" s="84">
        <v>2</v>
      </c>
      <c r="AD14" s="86">
        <f>SUM(Y14:AC14)/COUNT(Y14:AC14)</f>
        <v>1.8</v>
      </c>
    </row>
    <row r="15" spans="1:30" ht="16.2" thickBot="1" x14ac:dyDescent="0.35">
      <c r="A15" s="106">
        <v>666505</v>
      </c>
      <c r="B15" s="107" t="s">
        <v>70</v>
      </c>
      <c r="C15" s="101">
        <f>VLOOKUP(A15,ModelsDemand_ToTissue!$D$42:$H$78,5,FALSE)/$B$7</f>
        <v>25.25</v>
      </c>
      <c r="D15" s="108">
        <f t="shared" ref="D15:D33" si="2">C15*2</f>
        <v>50.5</v>
      </c>
      <c r="E15" s="109">
        <v>0.32</v>
      </c>
      <c r="F15" s="94">
        <f t="shared" ref="F15:F33" si="3">ROUND(D15*E15,0)</f>
        <v>16</v>
      </c>
      <c r="G15" s="93">
        <f t="shared" ref="G15:G33" si="4">ROUNDUP(F15/7,0)</f>
        <v>3</v>
      </c>
      <c r="H15" s="94"/>
      <c r="I15" s="109">
        <v>0.68</v>
      </c>
      <c r="J15" s="94">
        <f t="shared" ref="J15:J33" si="5">ROUND(D15*I15,0)</f>
        <v>34</v>
      </c>
      <c r="K15" s="93">
        <f t="shared" ref="K15:K33" si="6">ROUNDUP(J15/5,0)</f>
        <v>7</v>
      </c>
      <c r="L15" s="93"/>
      <c r="M15" s="109">
        <v>0</v>
      </c>
      <c r="N15" s="94">
        <f t="shared" si="1"/>
        <v>0</v>
      </c>
      <c r="O15" s="105">
        <f t="shared" ref="O15:O33" si="7">ROUNDUP(N15/9,0)</f>
        <v>0</v>
      </c>
      <c r="P15" s="104"/>
      <c r="Q15" s="95"/>
      <c r="S15" s="110" t="s">
        <v>216</v>
      </c>
      <c r="T15" s="111">
        <v>2</v>
      </c>
      <c r="U15" s="111">
        <v>1</v>
      </c>
      <c r="V15" s="111">
        <f>$V$9</f>
        <v>80</v>
      </c>
      <c r="W15" s="112">
        <f>U15*V15</f>
        <v>80</v>
      </c>
      <c r="X15" s="113" t="s">
        <v>215</v>
      </c>
      <c r="Y15" s="114">
        <f>SUM(Y12:Y14)</f>
        <v>3</v>
      </c>
      <c r="Z15" s="114">
        <f>SUM(Z12:Z14)</f>
        <v>3</v>
      </c>
      <c r="AA15" s="114">
        <f>SUM(AA12:AA14)</f>
        <v>3</v>
      </c>
      <c r="AB15" s="114">
        <f>SUM(AB12:AB14)</f>
        <v>3</v>
      </c>
      <c r="AC15" s="114">
        <f>SUM(AC12:AC14)</f>
        <v>3</v>
      </c>
      <c r="AD15" s="115">
        <f>SUM(Y15:AC15)/COUNT(Y15:AC15)</f>
        <v>3</v>
      </c>
    </row>
    <row r="16" spans="1:30" ht="15.6" x14ac:dyDescent="0.3">
      <c r="A16" s="99">
        <v>666506</v>
      </c>
      <c r="B16" s="116" t="s">
        <v>71</v>
      </c>
      <c r="C16" s="101">
        <f>VLOOKUP(A16,ModelsDemand_ToTissue!$D$42:$H$78,5,FALSE)/$B$7</f>
        <v>52.166666666666664</v>
      </c>
      <c r="D16" s="102">
        <f t="shared" si="2"/>
        <v>104.33333333333333</v>
      </c>
      <c r="E16" s="103">
        <v>0</v>
      </c>
      <c r="F16" s="104">
        <f t="shared" si="3"/>
        <v>0</v>
      </c>
      <c r="G16" s="105">
        <f t="shared" si="4"/>
        <v>0</v>
      </c>
      <c r="H16" s="104"/>
      <c r="I16" s="103">
        <v>0</v>
      </c>
      <c r="J16" s="104">
        <f t="shared" si="5"/>
        <v>0</v>
      </c>
      <c r="K16" s="105">
        <f t="shared" si="6"/>
        <v>0</v>
      </c>
      <c r="L16" s="105"/>
      <c r="M16" s="103">
        <v>1</v>
      </c>
      <c r="N16" s="104">
        <f t="shared" si="1"/>
        <v>104</v>
      </c>
      <c r="O16" s="93">
        <f t="shared" si="7"/>
        <v>12</v>
      </c>
      <c r="P16" s="94">
        <v>5</v>
      </c>
      <c r="Q16" s="95"/>
    </row>
    <row r="17" spans="1:19" ht="21" x14ac:dyDescent="0.4">
      <c r="A17" s="106">
        <v>666507</v>
      </c>
      <c r="B17" s="107" t="s">
        <v>72</v>
      </c>
      <c r="C17" s="101">
        <f>VLOOKUP(A17,ModelsDemand_ToTissue!$D$42:$H$78,5,FALSE)/$B$7</f>
        <v>8.25</v>
      </c>
      <c r="D17" s="108">
        <f t="shared" si="2"/>
        <v>16.5</v>
      </c>
      <c r="E17" s="109">
        <v>1</v>
      </c>
      <c r="F17" s="94">
        <f t="shared" si="3"/>
        <v>17</v>
      </c>
      <c r="G17" s="93">
        <f t="shared" si="4"/>
        <v>3</v>
      </c>
      <c r="H17" s="93">
        <v>9</v>
      </c>
      <c r="I17" s="109">
        <v>0</v>
      </c>
      <c r="J17" s="94">
        <f t="shared" si="5"/>
        <v>0</v>
      </c>
      <c r="K17" s="93">
        <f t="shared" si="6"/>
        <v>0</v>
      </c>
      <c r="L17" s="93"/>
      <c r="M17" s="109">
        <v>0</v>
      </c>
      <c r="N17" s="94">
        <f t="shared" si="1"/>
        <v>0</v>
      </c>
      <c r="O17" s="105">
        <f t="shared" si="7"/>
        <v>0</v>
      </c>
      <c r="P17" s="104"/>
      <c r="Q17" s="95"/>
      <c r="S17" s="62" t="s">
        <v>218</v>
      </c>
    </row>
    <row r="18" spans="1:19" ht="15.6" x14ac:dyDescent="0.3">
      <c r="A18" s="99">
        <v>666509</v>
      </c>
      <c r="B18" s="100" t="s">
        <v>73</v>
      </c>
      <c r="C18" s="101">
        <f>VLOOKUP(A18,ModelsDemand_ToTissue!$D$42:$H$78,5,FALSE)/$B$7</f>
        <v>33.5</v>
      </c>
      <c r="D18" s="102">
        <f t="shared" si="2"/>
        <v>67</v>
      </c>
      <c r="E18" s="103">
        <v>1</v>
      </c>
      <c r="F18" s="104">
        <f t="shared" si="3"/>
        <v>67</v>
      </c>
      <c r="G18" s="105">
        <f t="shared" si="4"/>
        <v>10</v>
      </c>
      <c r="H18" s="105"/>
      <c r="I18" s="103">
        <v>0</v>
      </c>
      <c r="J18" s="104">
        <f t="shared" si="5"/>
        <v>0</v>
      </c>
      <c r="K18" s="105">
        <f t="shared" si="6"/>
        <v>0</v>
      </c>
      <c r="L18" s="105"/>
      <c r="M18" s="103">
        <v>0</v>
      </c>
      <c r="N18" s="104">
        <f t="shared" si="1"/>
        <v>0</v>
      </c>
      <c r="O18" s="105">
        <f t="shared" si="7"/>
        <v>0</v>
      </c>
      <c r="P18" s="104"/>
      <c r="Q18" s="95"/>
    </row>
    <row r="19" spans="1:19" ht="15.6" x14ac:dyDescent="0.3">
      <c r="A19" s="106">
        <v>666510</v>
      </c>
      <c r="B19" s="107" t="s">
        <v>74</v>
      </c>
      <c r="C19" s="101">
        <f>VLOOKUP(A19,ModelsDemand_ToTissue!$D$42:$H$78,5,FALSE)/$B$7</f>
        <v>7.333333333333333</v>
      </c>
      <c r="D19" s="108">
        <f t="shared" si="2"/>
        <v>14.666666666666666</v>
      </c>
      <c r="E19" s="109">
        <v>0.9</v>
      </c>
      <c r="F19" s="94">
        <f t="shared" si="3"/>
        <v>13</v>
      </c>
      <c r="G19" s="93">
        <f t="shared" si="4"/>
        <v>2</v>
      </c>
      <c r="H19" s="93">
        <v>7</v>
      </c>
      <c r="I19" s="109">
        <v>0.1</v>
      </c>
      <c r="J19" s="94">
        <f t="shared" si="5"/>
        <v>1</v>
      </c>
      <c r="K19" s="93">
        <f t="shared" si="6"/>
        <v>1</v>
      </c>
      <c r="L19" s="93"/>
      <c r="M19" s="109">
        <v>0</v>
      </c>
      <c r="N19" s="94">
        <f t="shared" si="1"/>
        <v>0</v>
      </c>
      <c r="O19" s="93">
        <f t="shared" si="7"/>
        <v>0</v>
      </c>
      <c r="P19" s="94"/>
      <c r="Q19" s="95"/>
    </row>
    <row r="20" spans="1:19" ht="15.6" x14ac:dyDescent="0.3">
      <c r="A20" s="99">
        <v>666511</v>
      </c>
      <c r="B20" s="116" t="s">
        <v>75</v>
      </c>
      <c r="C20" s="101">
        <f>VLOOKUP(A20,ModelsDemand_ToTissue!$D$42:$H$78,5,FALSE)/$B$7</f>
        <v>3.75</v>
      </c>
      <c r="D20" s="102">
        <f t="shared" si="2"/>
        <v>7.5</v>
      </c>
      <c r="E20" s="103">
        <v>1</v>
      </c>
      <c r="F20" s="104">
        <f t="shared" si="3"/>
        <v>8</v>
      </c>
      <c r="G20" s="105">
        <f t="shared" si="4"/>
        <v>2</v>
      </c>
      <c r="H20" s="105"/>
      <c r="I20" s="103">
        <v>0</v>
      </c>
      <c r="J20" s="104">
        <f t="shared" si="5"/>
        <v>0</v>
      </c>
      <c r="K20" s="105">
        <f t="shared" si="6"/>
        <v>0</v>
      </c>
      <c r="L20" s="105"/>
      <c r="M20" s="103">
        <v>0</v>
      </c>
      <c r="N20" s="104">
        <f t="shared" si="1"/>
        <v>0</v>
      </c>
      <c r="O20" s="105">
        <f t="shared" si="7"/>
        <v>0</v>
      </c>
      <c r="P20" s="104"/>
      <c r="Q20" s="95"/>
    </row>
    <row r="21" spans="1:19" ht="15.6" x14ac:dyDescent="0.3">
      <c r="A21" s="106">
        <v>666513</v>
      </c>
      <c r="B21" s="107" t="s">
        <v>76</v>
      </c>
      <c r="C21" s="101">
        <f>VLOOKUP(A21,ModelsDemand_ToTissue!$D$42:$H$78,5,FALSE)/$B$7</f>
        <v>15.166666666666666</v>
      </c>
      <c r="D21" s="108">
        <f t="shared" si="2"/>
        <v>30.333333333333332</v>
      </c>
      <c r="E21" s="109">
        <v>0.3</v>
      </c>
      <c r="F21" s="94">
        <f t="shared" si="3"/>
        <v>9</v>
      </c>
      <c r="G21" s="93">
        <f t="shared" si="4"/>
        <v>2</v>
      </c>
      <c r="H21" s="93"/>
      <c r="I21" s="109">
        <v>0.7</v>
      </c>
      <c r="J21" s="94">
        <f t="shared" si="5"/>
        <v>21</v>
      </c>
      <c r="K21" s="93">
        <f t="shared" si="6"/>
        <v>5</v>
      </c>
      <c r="L21" s="93"/>
      <c r="M21" s="109">
        <v>0</v>
      </c>
      <c r="N21" s="94">
        <f t="shared" si="1"/>
        <v>0</v>
      </c>
      <c r="O21" s="93">
        <f t="shared" si="7"/>
        <v>0</v>
      </c>
      <c r="P21" s="94"/>
      <c r="Q21" s="95"/>
    </row>
    <row r="22" spans="1:19" ht="15.6" x14ac:dyDescent="0.3">
      <c r="A22" s="99">
        <v>666516</v>
      </c>
      <c r="B22" s="100" t="s">
        <v>77</v>
      </c>
      <c r="C22" s="101">
        <f>VLOOKUP(A22,ModelsDemand_ToTissue!$D$42:$H$78,5,FALSE)/$B$7</f>
        <v>25.25</v>
      </c>
      <c r="D22" s="102">
        <f t="shared" si="2"/>
        <v>50.5</v>
      </c>
      <c r="E22" s="103">
        <v>0.5</v>
      </c>
      <c r="F22" s="104">
        <f t="shared" si="3"/>
        <v>25</v>
      </c>
      <c r="G22" s="105">
        <f t="shared" si="4"/>
        <v>4</v>
      </c>
      <c r="H22" s="105">
        <v>2</v>
      </c>
      <c r="I22" s="103">
        <v>0.5</v>
      </c>
      <c r="J22" s="104">
        <f t="shared" si="5"/>
        <v>25</v>
      </c>
      <c r="K22" s="105">
        <f t="shared" si="6"/>
        <v>5</v>
      </c>
      <c r="L22" s="105"/>
      <c r="M22" s="103">
        <v>0</v>
      </c>
      <c r="N22" s="104">
        <f t="shared" si="1"/>
        <v>0</v>
      </c>
      <c r="O22" s="105">
        <f t="shared" si="7"/>
        <v>0</v>
      </c>
      <c r="P22" s="104"/>
      <c r="Q22" s="95"/>
    </row>
    <row r="23" spans="1:19" ht="15.6" x14ac:dyDescent="0.3">
      <c r="A23" s="106">
        <v>666517</v>
      </c>
      <c r="B23" s="107" t="s">
        <v>78</v>
      </c>
      <c r="C23" s="101">
        <f>VLOOKUP(A23,ModelsDemand_ToTissue!$D$42:$H$78,5,FALSE)/$B$7</f>
        <v>25.25</v>
      </c>
      <c r="D23" s="108">
        <f t="shared" si="2"/>
        <v>50.5</v>
      </c>
      <c r="E23" s="109">
        <v>0.69</v>
      </c>
      <c r="F23" s="94">
        <f t="shared" si="3"/>
        <v>35</v>
      </c>
      <c r="G23" s="93">
        <f t="shared" si="4"/>
        <v>5</v>
      </c>
      <c r="H23" s="93"/>
      <c r="I23" s="109">
        <v>0.31</v>
      </c>
      <c r="J23" s="94">
        <f t="shared" si="5"/>
        <v>16</v>
      </c>
      <c r="K23" s="93">
        <f t="shared" si="6"/>
        <v>4</v>
      </c>
      <c r="L23" s="93"/>
      <c r="M23" s="109">
        <v>0</v>
      </c>
      <c r="N23" s="94">
        <f t="shared" si="1"/>
        <v>0</v>
      </c>
      <c r="O23" s="93">
        <f t="shared" si="7"/>
        <v>0</v>
      </c>
      <c r="P23" s="94"/>
      <c r="Q23" s="95"/>
    </row>
    <row r="24" spans="1:19" ht="15.6" x14ac:dyDescent="0.3">
      <c r="A24" s="99">
        <v>666518</v>
      </c>
      <c r="B24" s="100" t="s">
        <v>79</v>
      </c>
      <c r="C24" s="101">
        <f>VLOOKUP(A24,ModelsDemand_ToTissue!$D$42:$H$78,5,FALSE)/$B$7</f>
        <v>0</v>
      </c>
      <c r="D24" s="102">
        <f t="shared" si="2"/>
        <v>0</v>
      </c>
      <c r="E24" s="103">
        <v>0</v>
      </c>
      <c r="F24" s="104">
        <f t="shared" si="3"/>
        <v>0</v>
      </c>
      <c r="G24" s="105">
        <f t="shared" si="4"/>
        <v>0</v>
      </c>
      <c r="H24" s="105"/>
      <c r="I24" s="103">
        <v>0</v>
      </c>
      <c r="J24" s="104">
        <f t="shared" si="5"/>
        <v>0</v>
      </c>
      <c r="K24" s="105">
        <f t="shared" si="6"/>
        <v>0</v>
      </c>
      <c r="L24" s="105"/>
      <c r="M24" s="103">
        <v>1</v>
      </c>
      <c r="N24" s="104">
        <f t="shared" si="1"/>
        <v>0</v>
      </c>
      <c r="O24" s="105">
        <f t="shared" si="7"/>
        <v>0</v>
      </c>
      <c r="P24" s="104">
        <v>89</v>
      </c>
      <c r="Q24" s="95"/>
    </row>
    <row r="25" spans="1:19" ht="15.6" x14ac:dyDescent="0.3">
      <c r="A25" s="106">
        <v>666519</v>
      </c>
      <c r="B25" s="107" t="s">
        <v>80</v>
      </c>
      <c r="C25" s="101">
        <f>VLOOKUP(A25,ModelsDemand_ToTissue!$D$42:$H$78,5,FALSE)/$B$7</f>
        <v>25.25</v>
      </c>
      <c r="D25" s="108">
        <f t="shared" si="2"/>
        <v>50.5</v>
      </c>
      <c r="E25" s="109">
        <v>0.5</v>
      </c>
      <c r="F25" s="94">
        <f t="shared" si="3"/>
        <v>25</v>
      </c>
      <c r="G25" s="93">
        <f t="shared" si="4"/>
        <v>4</v>
      </c>
      <c r="H25" s="93"/>
      <c r="I25" s="109">
        <v>0.5</v>
      </c>
      <c r="J25" s="94">
        <f t="shared" si="5"/>
        <v>25</v>
      </c>
      <c r="K25" s="93">
        <f t="shared" si="6"/>
        <v>5</v>
      </c>
      <c r="L25" s="93"/>
      <c r="M25" s="109">
        <v>0</v>
      </c>
      <c r="N25" s="94">
        <f t="shared" si="1"/>
        <v>0</v>
      </c>
      <c r="O25" s="93">
        <f t="shared" si="7"/>
        <v>0</v>
      </c>
      <c r="P25" s="94"/>
      <c r="Q25" s="95"/>
    </row>
    <row r="26" spans="1:19" ht="15.6" x14ac:dyDescent="0.3">
      <c r="A26" s="99">
        <v>666521</v>
      </c>
      <c r="B26" s="100" t="s">
        <v>81</v>
      </c>
      <c r="C26" s="101">
        <f>VLOOKUP(A26,ModelsDemand_ToTissue!$D$42:$H$78,5,FALSE)/$B$7</f>
        <v>23.333333333333332</v>
      </c>
      <c r="D26" s="102">
        <f t="shared" si="2"/>
        <v>46.666666666666664</v>
      </c>
      <c r="E26" s="103">
        <v>1</v>
      </c>
      <c r="F26" s="104">
        <f t="shared" si="3"/>
        <v>47</v>
      </c>
      <c r="G26" s="105">
        <f t="shared" si="4"/>
        <v>7</v>
      </c>
      <c r="H26" s="105">
        <v>5</v>
      </c>
      <c r="I26" s="103">
        <v>0</v>
      </c>
      <c r="J26" s="104">
        <f t="shared" si="5"/>
        <v>0</v>
      </c>
      <c r="K26" s="105">
        <f t="shared" si="6"/>
        <v>0</v>
      </c>
      <c r="L26" s="105"/>
      <c r="M26" s="103">
        <v>0</v>
      </c>
      <c r="N26" s="104">
        <f t="shared" si="1"/>
        <v>0</v>
      </c>
      <c r="O26" s="105">
        <f t="shared" si="7"/>
        <v>0</v>
      </c>
      <c r="P26" s="104"/>
      <c r="Q26" s="95"/>
    </row>
    <row r="27" spans="1:19" ht="15.6" x14ac:dyDescent="0.3">
      <c r="A27" s="106">
        <v>666522</v>
      </c>
      <c r="B27" s="117" t="s">
        <v>82</v>
      </c>
      <c r="C27" s="101">
        <f>VLOOKUP(A27,ModelsDemand_ToTissue!$D$42:$H$78,5,FALSE)/$B$7</f>
        <v>178.16666666666666</v>
      </c>
      <c r="D27" s="108">
        <f t="shared" si="2"/>
        <v>356.33333333333331</v>
      </c>
      <c r="E27" s="109">
        <v>0.32</v>
      </c>
      <c r="F27" s="94">
        <f t="shared" si="3"/>
        <v>114</v>
      </c>
      <c r="G27" s="93">
        <f t="shared" si="4"/>
        <v>17</v>
      </c>
      <c r="H27" s="93">
        <v>4</v>
      </c>
      <c r="I27" s="109">
        <v>0.2</v>
      </c>
      <c r="J27" s="94">
        <f t="shared" si="5"/>
        <v>71</v>
      </c>
      <c r="K27" s="93">
        <f t="shared" si="6"/>
        <v>15</v>
      </c>
      <c r="L27" s="93"/>
      <c r="M27" s="109">
        <v>0.48</v>
      </c>
      <c r="N27" s="94">
        <f t="shared" si="1"/>
        <v>171</v>
      </c>
      <c r="O27" s="93">
        <f t="shared" si="7"/>
        <v>19</v>
      </c>
      <c r="P27" s="94">
        <v>77</v>
      </c>
      <c r="Q27" s="95"/>
    </row>
    <row r="28" spans="1:19" ht="15.6" x14ac:dyDescent="0.3">
      <c r="A28" s="99">
        <v>666523</v>
      </c>
      <c r="B28" s="100" t="s">
        <v>83</v>
      </c>
      <c r="C28" s="101">
        <f>VLOOKUP(A28,ModelsDemand_ToTissue!$D$42:$H$78,5,FALSE)/$B$7</f>
        <v>17.916666666666668</v>
      </c>
      <c r="D28" s="102">
        <f t="shared" si="2"/>
        <v>35.833333333333336</v>
      </c>
      <c r="E28" s="103">
        <v>0</v>
      </c>
      <c r="F28" s="104">
        <f t="shared" si="3"/>
        <v>0</v>
      </c>
      <c r="G28" s="105">
        <f t="shared" si="4"/>
        <v>0</v>
      </c>
      <c r="H28" s="105"/>
      <c r="I28" s="103">
        <v>1</v>
      </c>
      <c r="J28" s="104">
        <f t="shared" si="5"/>
        <v>36</v>
      </c>
      <c r="K28" s="105">
        <f t="shared" si="6"/>
        <v>8</v>
      </c>
      <c r="L28" s="105">
        <v>52</v>
      </c>
      <c r="M28" s="103">
        <v>0</v>
      </c>
      <c r="N28" s="104">
        <f t="shared" si="1"/>
        <v>0</v>
      </c>
      <c r="O28" s="105">
        <f t="shared" si="7"/>
        <v>0</v>
      </c>
      <c r="P28" s="104"/>
      <c r="Q28" s="95"/>
    </row>
    <row r="29" spans="1:19" ht="15.6" x14ac:dyDescent="0.3">
      <c r="A29" s="106">
        <v>666530</v>
      </c>
      <c r="B29" s="107" t="s">
        <v>84</v>
      </c>
      <c r="C29" s="101">
        <f>VLOOKUP(A29,ModelsDemand_ToTissue!$D$42:$H$78,5,FALSE)/$B$7</f>
        <v>0</v>
      </c>
      <c r="D29" s="108">
        <f t="shared" si="2"/>
        <v>0</v>
      </c>
      <c r="E29" s="109">
        <v>0.25</v>
      </c>
      <c r="F29" s="94">
        <f t="shared" si="3"/>
        <v>0</v>
      </c>
      <c r="G29" s="93">
        <f t="shared" si="4"/>
        <v>0</v>
      </c>
      <c r="H29" s="93"/>
      <c r="I29" s="109">
        <v>0.75</v>
      </c>
      <c r="J29" s="94">
        <f t="shared" si="5"/>
        <v>0</v>
      </c>
      <c r="K29" s="93">
        <f t="shared" si="6"/>
        <v>0</v>
      </c>
      <c r="L29" s="93"/>
      <c r="M29" s="109">
        <v>0</v>
      </c>
      <c r="N29" s="94">
        <f t="shared" si="1"/>
        <v>0</v>
      </c>
      <c r="O29" s="93">
        <f t="shared" si="7"/>
        <v>0</v>
      </c>
      <c r="P29" s="94"/>
      <c r="Q29" s="95"/>
    </row>
    <row r="30" spans="1:19" ht="15.6" x14ac:dyDescent="0.3">
      <c r="A30" s="99">
        <v>666531</v>
      </c>
      <c r="B30" s="100" t="s">
        <v>85</v>
      </c>
      <c r="C30" s="101">
        <f>VLOOKUP(A30,ModelsDemand_ToTissue!$D$42:$H$78,5,FALSE)/$B$7</f>
        <v>3.5</v>
      </c>
      <c r="D30" s="102">
        <f t="shared" si="2"/>
        <v>7</v>
      </c>
      <c r="E30" s="103">
        <v>0.7</v>
      </c>
      <c r="F30" s="104">
        <f t="shared" si="3"/>
        <v>5</v>
      </c>
      <c r="G30" s="105">
        <f t="shared" si="4"/>
        <v>1</v>
      </c>
      <c r="H30" s="105"/>
      <c r="I30" s="103">
        <v>0.3</v>
      </c>
      <c r="J30" s="104">
        <f t="shared" si="5"/>
        <v>2</v>
      </c>
      <c r="K30" s="105">
        <f t="shared" si="6"/>
        <v>1</v>
      </c>
      <c r="L30" s="105"/>
      <c r="M30" s="103">
        <v>0</v>
      </c>
      <c r="N30" s="104">
        <f t="shared" si="1"/>
        <v>0</v>
      </c>
      <c r="O30" s="105">
        <f t="shared" si="7"/>
        <v>0</v>
      </c>
      <c r="P30" s="104"/>
      <c r="Q30" s="95"/>
    </row>
    <row r="31" spans="1:19" ht="15.6" x14ac:dyDescent="0.3">
      <c r="A31" s="106">
        <v>666540</v>
      </c>
      <c r="B31" s="107" t="s">
        <v>86</v>
      </c>
      <c r="C31" s="101">
        <f>VLOOKUP(A31,ModelsDemand_ToTissue!$D$42:$H$78,5,FALSE)/$B$7</f>
        <v>0</v>
      </c>
      <c r="D31" s="108">
        <f t="shared" si="2"/>
        <v>0</v>
      </c>
      <c r="E31" s="109">
        <v>0</v>
      </c>
      <c r="F31" s="94">
        <f t="shared" si="3"/>
        <v>0</v>
      </c>
      <c r="G31" s="93">
        <f t="shared" si="4"/>
        <v>0</v>
      </c>
      <c r="H31" s="93"/>
      <c r="I31" s="109">
        <v>0</v>
      </c>
      <c r="J31" s="94">
        <f t="shared" si="5"/>
        <v>0</v>
      </c>
      <c r="K31" s="93">
        <f t="shared" si="6"/>
        <v>0</v>
      </c>
      <c r="L31" s="93"/>
      <c r="M31" s="109">
        <v>1</v>
      </c>
      <c r="N31" s="94">
        <f t="shared" si="1"/>
        <v>0</v>
      </c>
      <c r="O31" s="93">
        <f t="shared" si="7"/>
        <v>0</v>
      </c>
      <c r="P31" s="94"/>
      <c r="Q31" s="95"/>
    </row>
    <row r="32" spans="1:19" ht="15.6" x14ac:dyDescent="0.3">
      <c r="A32" s="106">
        <v>666536</v>
      </c>
      <c r="B32" s="107" t="s">
        <v>219</v>
      </c>
      <c r="C32" s="101">
        <f>VLOOKUP(A32,ModelsDemand_ToTissue!$D$42:$H$78,5,FALSE)/$B$7</f>
        <v>2.3333333333333335</v>
      </c>
      <c r="D32" s="108">
        <f t="shared" si="2"/>
        <v>4.666666666666667</v>
      </c>
      <c r="E32" s="109">
        <v>1</v>
      </c>
      <c r="F32" s="94">
        <f t="shared" si="3"/>
        <v>5</v>
      </c>
      <c r="G32" s="93">
        <f t="shared" si="4"/>
        <v>1</v>
      </c>
      <c r="H32" s="93">
        <v>1</v>
      </c>
      <c r="I32" s="109"/>
      <c r="J32" s="94"/>
      <c r="K32" s="93"/>
      <c r="L32" s="93"/>
      <c r="M32" s="109"/>
      <c r="N32" s="94"/>
      <c r="O32" s="93"/>
      <c r="P32" s="94"/>
      <c r="Q32" s="95"/>
    </row>
    <row r="33" spans="1:17" ht="16.2" thickBot="1" x14ac:dyDescent="0.35">
      <c r="A33" s="118">
        <v>666541</v>
      </c>
      <c r="B33" s="119" t="s">
        <v>54</v>
      </c>
      <c r="C33" s="120">
        <f>VLOOKUP(A33,ModelsDemand_ToTissue!$D$42:$H$78,5,FALSE)/$B$7</f>
        <v>178.58333333333334</v>
      </c>
      <c r="D33" s="121">
        <f t="shared" si="2"/>
        <v>357.16666666666669</v>
      </c>
      <c r="E33" s="122">
        <v>0</v>
      </c>
      <c r="F33" s="123">
        <f t="shared" si="3"/>
        <v>0</v>
      </c>
      <c r="G33" s="124">
        <f t="shared" si="4"/>
        <v>0</v>
      </c>
      <c r="H33" s="124"/>
      <c r="I33" s="122">
        <v>0</v>
      </c>
      <c r="J33" s="123">
        <f t="shared" si="5"/>
        <v>0</v>
      </c>
      <c r="K33" s="124">
        <f t="shared" si="6"/>
        <v>0</v>
      </c>
      <c r="L33" s="124"/>
      <c r="M33" s="122">
        <v>1</v>
      </c>
      <c r="N33" s="123">
        <f t="shared" si="1"/>
        <v>357</v>
      </c>
      <c r="O33" s="124">
        <f t="shared" si="7"/>
        <v>40</v>
      </c>
      <c r="P33" s="123"/>
      <c r="Q33" s="95"/>
    </row>
    <row r="34" spans="1:17" ht="15.6" x14ac:dyDescent="0.3">
      <c r="A34" s="447"/>
      <c r="B34" s="448"/>
      <c r="C34" s="449"/>
      <c r="D34" s="450"/>
      <c r="E34" s="451"/>
      <c r="F34" s="105"/>
      <c r="G34" s="105"/>
      <c r="H34" s="105"/>
      <c r="I34" s="451"/>
      <c r="J34" s="105"/>
      <c r="K34" s="105"/>
      <c r="L34" s="105"/>
      <c r="M34" s="451"/>
      <c r="N34" s="105"/>
      <c r="O34" s="105"/>
      <c r="P34" s="105"/>
      <c r="Q34" s="95"/>
    </row>
    <row r="35" spans="1:17" ht="15.6" x14ac:dyDescent="0.3">
      <c r="A35" s="447">
        <v>666504</v>
      </c>
      <c r="B35" s="448" t="s">
        <v>342</v>
      </c>
      <c r="C35" s="101">
        <f>VLOOKUP(A35,ModelsDemand_ToTissue!$D$42:$H$78,5,FALSE)/$B$7</f>
        <v>58.375</v>
      </c>
      <c r="D35" s="450"/>
      <c r="E35" s="451"/>
      <c r="F35" s="105"/>
      <c r="G35" s="105"/>
      <c r="H35" s="105"/>
      <c r="I35" s="451"/>
      <c r="J35" s="105"/>
      <c r="K35" s="105"/>
      <c r="L35" s="105"/>
      <c r="M35" s="451"/>
      <c r="N35" s="105"/>
      <c r="O35" s="105"/>
      <c r="P35" s="105"/>
      <c r="Q35" s="95"/>
    </row>
    <row r="36" spans="1:17" ht="15.6" x14ac:dyDescent="0.3">
      <c r="A36" s="447">
        <v>666512</v>
      </c>
      <c r="B36" s="448" t="s">
        <v>343</v>
      </c>
      <c r="C36" s="101">
        <f>VLOOKUP(A36,ModelsDemand_ToTissue!$D$42:$H$78,5,FALSE)/$B$7</f>
        <v>353.875</v>
      </c>
      <c r="D36" s="450"/>
      <c r="E36" s="451"/>
      <c r="F36" s="105"/>
      <c r="G36" s="105"/>
      <c r="H36" s="105"/>
      <c r="I36" s="451"/>
      <c r="J36" s="105"/>
      <c r="K36" s="105"/>
      <c r="L36" s="105"/>
      <c r="M36" s="451"/>
      <c r="N36" s="105"/>
      <c r="O36" s="105"/>
      <c r="P36" s="105"/>
      <c r="Q36" s="95"/>
    </row>
    <row r="37" spans="1:17" ht="15.6" x14ac:dyDescent="0.3">
      <c r="A37" s="447">
        <v>666534</v>
      </c>
      <c r="B37" s="448" t="s">
        <v>342</v>
      </c>
      <c r="C37" s="101" t="e">
        <f>VLOOKUP(A37,ModelsDemand_ToTissue!$D$42:$H$78,5,FALSE)/$B$7</f>
        <v>#N/A</v>
      </c>
      <c r="D37" s="450"/>
      <c r="E37" s="451"/>
      <c r="F37" s="105"/>
      <c r="G37" s="105"/>
      <c r="H37" s="105"/>
      <c r="I37" s="451"/>
      <c r="J37" s="105"/>
      <c r="K37" s="105"/>
      <c r="L37" s="105"/>
      <c r="M37" s="451"/>
      <c r="N37" s="105"/>
      <c r="O37" s="105"/>
      <c r="P37" s="105"/>
      <c r="Q37" s="95"/>
    </row>
    <row r="38" spans="1:17" ht="15.6" x14ac:dyDescent="0.3">
      <c r="A38" s="25"/>
      <c r="B38" s="26"/>
      <c r="C38" s="474"/>
      <c r="D38" s="474"/>
      <c r="E38" s="475"/>
      <c r="F38" s="460"/>
      <c r="G38" s="460"/>
      <c r="H38" s="460"/>
      <c r="I38" s="475"/>
      <c r="J38" s="460"/>
      <c r="K38" s="460"/>
      <c r="L38" s="460"/>
      <c r="M38" s="475"/>
      <c r="N38" s="460"/>
      <c r="O38" s="460"/>
      <c r="P38" s="460"/>
      <c r="Q38" s="95"/>
    </row>
    <row r="39" spans="1:17" ht="15.6" x14ac:dyDescent="0.3">
      <c r="A39" s="25"/>
      <c r="B39" s="26"/>
      <c r="C39" s="474"/>
      <c r="D39" s="474"/>
      <c r="E39" s="475"/>
      <c r="F39" s="460"/>
      <c r="G39" s="460"/>
      <c r="H39" s="460"/>
      <c r="I39" s="475"/>
      <c r="J39" s="460"/>
      <c r="K39" s="460"/>
      <c r="L39" s="460"/>
      <c r="M39" s="475"/>
      <c r="N39" s="460"/>
      <c r="O39" s="460"/>
      <c r="P39" s="460"/>
      <c r="Q39" s="95"/>
    </row>
    <row r="40" spans="1:17" ht="15.6" x14ac:dyDescent="0.3">
      <c r="A40" s="25"/>
      <c r="B40" s="26"/>
      <c r="C40" s="474"/>
      <c r="D40" s="474"/>
      <c r="E40" s="475"/>
      <c r="F40" s="460"/>
      <c r="G40" s="460"/>
      <c r="H40" s="460"/>
      <c r="I40" s="475"/>
      <c r="J40" s="460"/>
      <c r="K40" s="460"/>
      <c r="L40" s="460"/>
      <c r="M40" s="475"/>
      <c r="N40" s="460"/>
      <c r="O40" s="460"/>
      <c r="P40" s="460"/>
      <c r="Q40" s="95"/>
    </row>
    <row r="41" spans="1:17" ht="15.6" x14ac:dyDescent="0.3">
      <c r="A41" s="25"/>
      <c r="B41" s="26"/>
      <c r="C41" s="474"/>
      <c r="D41" s="474"/>
      <c r="E41" s="475"/>
      <c r="F41" s="460"/>
      <c r="G41" s="460"/>
      <c r="H41" s="460"/>
      <c r="I41" s="475"/>
      <c r="J41" s="460"/>
      <c r="K41" s="460"/>
      <c r="L41" s="460"/>
      <c r="M41" s="475"/>
      <c r="N41" s="460"/>
      <c r="O41" s="460"/>
      <c r="P41" s="460"/>
      <c r="Q41" s="95"/>
    </row>
    <row r="42" spans="1:17" ht="15.6" x14ac:dyDescent="0.3">
      <c r="A42" s="25"/>
      <c r="B42" s="26"/>
      <c r="C42" s="474"/>
      <c r="D42" s="474"/>
      <c r="E42" s="475"/>
      <c r="F42" s="460"/>
      <c r="G42" s="460"/>
      <c r="H42" s="460"/>
      <c r="I42" s="475"/>
      <c r="J42" s="460"/>
      <c r="K42" s="460"/>
      <c r="L42" s="460"/>
      <c r="M42" s="475"/>
      <c r="N42" s="460"/>
      <c r="O42" s="460"/>
      <c r="P42" s="460"/>
      <c r="Q42" s="95"/>
    </row>
    <row r="43" spans="1:17" ht="15.6" x14ac:dyDescent="0.3">
      <c r="A43" s="25"/>
      <c r="B43" s="26"/>
      <c r="C43" s="474"/>
      <c r="D43" s="474"/>
      <c r="E43" s="475"/>
      <c r="F43" s="460"/>
      <c r="G43" s="460"/>
      <c r="H43" s="460"/>
      <c r="I43" s="475"/>
      <c r="J43" s="460"/>
      <c r="K43" s="460"/>
      <c r="L43" s="460"/>
      <c r="M43" s="475"/>
      <c r="N43" s="460"/>
      <c r="O43" s="460"/>
      <c r="P43" s="460"/>
      <c r="Q43" s="95"/>
    </row>
    <row r="44" spans="1:17" ht="15.6" x14ac:dyDescent="0.3">
      <c r="A44" s="25"/>
      <c r="B44" s="26"/>
      <c r="C44" s="474"/>
      <c r="D44" s="474"/>
      <c r="E44" s="475"/>
      <c r="F44" s="460"/>
      <c r="G44" s="460"/>
      <c r="H44" s="460"/>
      <c r="I44" s="475"/>
      <c r="J44" s="460"/>
      <c r="K44" s="460"/>
      <c r="L44" s="460"/>
      <c r="M44" s="475"/>
      <c r="N44" s="460"/>
      <c r="O44" s="460"/>
      <c r="P44" s="460"/>
      <c r="Q44" s="95"/>
    </row>
    <row r="46" spans="1:17" x14ac:dyDescent="0.3">
      <c r="C46" s="125" t="s">
        <v>220</v>
      </c>
      <c r="G46" s="126"/>
      <c r="H46" s="125" t="s">
        <v>220</v>
      </c>
      <c r="L46" s="126"/>
      <c r="M46" s="125" t="s">
        <v>220</v>
      </c>
      <c r="Q46" s="126"/>
    </row>
    <row r="47" spans="1:17" x14ac:dyDescent="0.3">
      <c r="B47" s="127" t="s">
        <v>221</v>
      </c>
      <c r="C47" s="128" t="s">
        <v>222</v>
      </c>
      <c r="D47" s="129" t="s">
        <v>223</v>
      </c>
      <c r="E47" s="130" t="s">
        <v>224</v>
      </c>
      <c r="F47" s="130" t="s">
        <v>224</v>
      </c>
      <c r="G47" s="131" t="s">
        <v>224</v>
      </c>
      <c r="H47" s="128" t="s">
        <v>222</v>
      </c>
      <c r="I47" s="129"/>
      <c r="J47" s="130" t="s">
        <v>224</v>
      </c>
      <c r="K47" s="130" t="s">
        <v>224</v>
      </c>
      <c r="L47" s="131" t="s">
        <v>224</v>
      </c>
      <c r="M47" s="128" t="s">
        <v>222</v>
      </c>
      <c r="N47" s="129"/>
      <c r="O47" s="130" t="s">
        <v>224</v>
      </c>
      <c r="P47" s="130" t="s">
        <v>224</v>
      </c>
      <c r="Q47" s="131" t="s">
        <v>224</v>
      </c>
    </row>
    <row r="48" spans="1:17" x14ac:dyDescent="0.3">
      <c r="C48" s="132" t="s">
        <v>206</v>
      </c>
      <c r="D48" s="3"/>
      <c r="E48" t="s">
        <v>225</v>
      </c>
      <c r="F48" t="s">
        <v>226</v>
      </c>
      <c r="G48" s="126" t="s">
        <v>227</v>
      </c>
      <c r="H48" s="132" t="s">
        <v>216</v>
      </c>
      <c r="I48" s="3"/>
      <c r="J48" t="s">
        <v>225</v>
      </c>
      <c r="K48" t="s">
        <v>226</v>
      </c>
      <c r="L48" s="126" t="s">
        <v>227</v>
      </c>
      <c r="M48" s="132" t="s">
        <v>217</v>
      </c>
      <c r="N48" s="3"/>
      <c r="O48" t="s">
        <v>225</v>
      </c>
      <c r="P48" t="s">
        <v>226</v>
      </c>
      <c r="Q48" s="126" t="s">
        <v>227</v>
      </c>
    </row>
    <row r="49" spans="1:18" x14ac:dyDescent="0.3">
      <c r="C49" s="125"/>
      <c r="G49" s="126"/>
      <c r="H49" s="125"/>
      <c r="L49" s="126"/>
      <c r="M49" s="125"/>
      <c r="Q49" s="126"/>
    </row>
    <row r="50" spans="1:18" ht="15.6" x14ac:dyDescent="0.3">
      <c r="A50" s="25">
        <v>666501</v>
      </c>
      <c r="B50" s="26" t="s">
        <v>69</v>
      </c>
      <c r="C50" s="125">
        <f>VLOOKUP($A50,$A$13:$N$33,6,FALSE)</f>
        <v>47</v>
      </c>
      <c r="E50">
        <f>VLOOKUP($A50,Old!$C$23:$G$43,3,FALSE)</f>
        <v>0.05</v>
      </c>
      <c r="F50">
        <f t="shared" ref="F50:F70" si="8">C50*E50</f>
        <v>2.35</v>
      </c>
      <c r="G50" s="126">
        <f>VLOOKUP($A50,Old!$C$23:$G$43,5,FALSE)*C50</f>
        <v>2.35</v>
      </c>
      <c r="H50" s="125">
        <f>VLOOKUP($A50,$A$13:$N$33,10,FALSE)</f>
        <v>42</v>
      </c>
      <c r="J50">
        <f>VLOOKUP($A50,Old!$C$23:$G$43,3,FALSE)</f>
        <v>0.05</v>
      </c>
      <c r="K50">
        <f t="shared" ref="K50:K70" si="9">H50*J50</f>
        <v>2.1</v>
      </c>
      <c r="L50" s="126">
        <f>VLOOKUP($A50,Old!$C$23:$G$43,5,FALSE)*H50</f>
        <v>2.1</v>
      </c>
      <c r="M50" s="125">
        <f>VLOOKUP($A50,$A$13:$N$33,14,FALSE)</f>
        <v>433</v>
      </c>
      <c r="O50">
        <f>VLOOKUP($A50,Old!$C$23:$G$43,3,FALSE)</f>
        <v>0.05</v>
      </c>
      <c r="P50">
        <f t="shared" ref="P50:P70" si="10">M50*O50</f>
        <v>21.650000000000002</v>
      </c>
      <c r="Q50" s="126">
        <f>VLOOKUP($A50,Old!$C$23:$G$43,5,FALSE)*M50</f>
        <v>21.650000000000002</v>
      </c>
    </row>
    <row r="51" spans="1:18" ht="15.6" x14ac:dyDescent="0.3">
      <c r="A51" s="27">
        <v>666502</v>
      </c>
      <c r="B51" s="28" t="s">
        <v>62</v>
      </c>
      <c r="C51" s="125">
        <f t="shared" ref="C51:C70" si="11">VLOOKUP(A51,$A$13:$N$33,6,FALSE)</f>
        <v>0</v>
      </c>
      <c r="E51">
        <f>VLOOKUP($A51,Old!$C$23:$G$43,3,FALSE)</f>
        <v>1.5</v>
      </c>
      <c r="F51">
        <f t="shared" si="8"/>
        <v>0</v>
      </c>
      <c r="G51" s="126">
        <f>VLOOKUP($A51,Old!$C$23:$G$43,5,FALSE)*C51</f>
        <v>0</v>
      </c>
      <c r="H51" s="133">
        <f>VLOOKUP($A51,$A$13:$N$33,10,FALSE)</f>
        <v>69</v>
      </c>
      <c r="J51">
        <f>VLOOKUP($A51,Old!$C$23:$G$43,3,FALSE)</f>
        <v>1.5</v>
      </c>
      <c r="K51">
        <f t="shared" si="9"/>
        <v>103.5</v>
      </c>
      <c r="L51" s="126">
        <f>VLOOKUP($A51,Old!$C$23:$G$43,5,FALSE)*H51</f>
        <v>103.5</v>
      </c>
      <c r="M51" s="134">
        <f>VLOOKUP($A51,$A$13:$N$33,14,FALSE)</f>
        <v>261</v>
      </c>
      <c r="O51">
        <f>VLOOKUP($A51,Old!$C$23:$G$43,3,FALSE)</f>
        <v>1.5</v>
      </c>
      <c r="P51">
        <f t="shared" si="10"/>
        <v>391.5</v>
      </c>
      <c r="Q51" s="126">
        <f>VLOOKUP($A51,Old!$C$23:$G$43,5,FALSE)*M51</f>
        <v>391.5</v>
      </c>
      <c r="R51" t="s">
        <v>228</v>
      </c>
    </row>
    <row r="52" spans="1:18" ht="15.6" x14ac:dyDescent="0.3">
      <c r="A52" s="25">
        <v>666505</v>
      </c>
      <c r="B52" s="26" t="s">
        <v>70</v>
      </c>
      <c r="C52" s="125">
        <f t="shared" si="11"/>
        <v>16</v>
      </c>
      <c r="E52">
        <f>VLOOKUP($A52,Old!$C$23:$G$43,3,FALSE)</f>
        <v>0.2</v>
      </c>
      <c r="F52">
        <f t="shared" si="8"/>
        <v>3.2</v>
      </c>
      <c r="G52" s="126">
        <f>VLOOKUP($A52,Old!$C$23:$G$43,5,FALSE)*C52</f>
        <v>3.2</v>
      </c>
      <c r="H52" s="125">
        <f t="shared" ref="H52:H69" si="12">VLOOKUP($A52,$A$13:$N$33,10,FALSE)</f>
        <v>34</v>
      </c>
      <c r="J52">
        <f>VLOOKUP($A52,Old!$C$23:$G$43,3,FALSE)</f>
        <v>0.2</v>
      </c>
      <c r="K52">
        <f t="shared" si="9"/>
        <v>6.8000000000000007</v>
      </c>
      <c r="L52" s="126">
        <f>VLOOKUP($A52,Old!$C$23:$G$43,5,FALSE)*H52</f>
        <v>6.8000000000000007</v>
      </c>
      <c r="M52" s="125">
        <f t="shared" ref="M52:M69" si="13">VLOOKUP($A52,$A$13:$N$33,14,FALSE)</f>
        <v>0</v>
      </c>
      <c r="O52">
        <f>VLOOKUP($A52,Old!$C$23:$G$43,3,FALSE)</f>
        <v>0.2</v>
      </c>
      <c r="P52">
        <f t="shared" si="10"/>
        <v>0</v>
      </c>
      <c r="Q52" s="126">
        <f>VLOOKUP($A52,Old!$C$23:$G$43,5,FALSE)*M52</f>
        <v>0</v>
      </c>
    </row>
    <row r="53" spans="1:18" ht="15.6" x14ac:dyDescent="0.3">
      <c r="A53" s="25">
        <v>666506</v>
      </c>
      <c r="B53" s="29" t="s">
        <v>71</v>
      </c>
      <c r="C53" s="125">
        <f t="shared" si="11"/>
        <v>0</v>
      </c>
      <c r="E53">
        <f>VLOOKUP($A53,Old!$C$23:$G$43,3,FALSE)</f>
        <v>1</v>
      </c>
      <c r="F53">
        <f t="shared" si="8"/>
        <v>0</v>
      </c>
      <c r="G53" s="126">
        <f>VLOOKUP($A53,Old!$C$23:$G$43,5,FALSE)*C53</f>
        <v>0</v>
      </c>
      <c r="H53" s="125">
        <f t="shared" si="12"/>
        <v>0</v>
      </c>
      <c r="J53">
        <f>VLOOKUP($A53,Old!$C$23:$G$43,3,FALSE)</f>
        <v>1</v>
      </c>
      <c r="K53">
        <f t="shared" si="9"/>
        <v>0</v>
      </c>
      <c r="L53" s="126">
        <f>VLOOKUP($A53,Old!$C$23:$G$43,5,FALSE)*H53</f>
        <v>0</v>
      </c>
      <c r="M53" s="125">
        <f t="shared" si="13"/>
        <v>104</v>
      </c>
      <c r="O53">
        <f>VLOOKUP($A53,Old!$C$23:$G$43,3,FALSE)</f>
        <v>1</v>
      </c>
      <c r="P53">
        <f t="shared" si="10"/>
        <v>104</v>
      </c>
      <c r="Q53" s="126">
        <f>VLOOKUP($A53,Old!$C$23:$G$43,5,FALSE)*M53</f>
        <v>104</v>
      </c>
    </row>
    <row r="54" spans="1:18" ht="15.6" x14ac:dyDescent="0.3">
      <c r="A54" s="25">
        <v>666507</v>
      </c>
      <c r="B54" s="26" t="s">
        <v>72</v>
      </c>
      <c r="C54" s="125">
        <f t="shared" si="11"/>
        <v>17</v>
      </c>
      <c r="E54">
        <f>VLOOKUP($A54,Old!$C$23:$G$43,3,FALSE)</f>
        <v>1.8</v>
      </c>
      <c r="F54">
        <f t="shared" si="8"/>
        <v>30.6</v>
      </c>
      <c r="G54" s="126">
        <f>VLOOKUP($A54,Old!$C$23:$G$43,5,FALSE)*C54</f>
        <v>30.6</v>
      </c>
      <c r="H54" s="125">
        <f t="shared" si="12"/>
        <v>0</v>
      </c>
      <c r="J54">
        <f>VLOOKUP($A54,Old!$C$23:$G$43,3,FALSE)</f>
        <v>1.8</v>
      </c>
      <c r="K54">
        <f t="shared" si="9"/>
        <v>0</v>
      </c>
      <c r="L54" s="126">
        <f>VLOOKUP($A54,Old!$C$23:$G$43,5,FALSE)*H54</f>
        <v>0</v>
      </c>
      <c r="M54" s="125">
        <f t="shared" si="13"/>
        <v>0</v>
      </c>
      <c r="O54">
        <f>VLOOKUP($A54,Old!$C$23:$G$43,3,FALSE)</f>
        <v>1.8</v>
      </c>
      <c r="P54">
        <f t="shared" si="10"/>
        <v>0</v>
      </c>
      <c r="Q54" s="126">
        <f>VLOOKUP($A54,Old!$C$23:$G$43,5,FALSE)*M54</f>
        <v>0</v>
      </c>
    </row>
    <row r="55" spans="1:18" ht="15.6" x14ac:dyDescent="0.3">
      <c r="A55" s="25">
        <v>666509</v>
      </c>
      <c r="B55" s="26" t="s">
        <v>73</v>
      </c>
      <c r="C55" s="125">
        <f t="shared" si="11"/>
        <v>67</v>
      </c>
      <c r="E55">
        <f>VLOOKUP($A55,Old!$C$23:$G$43,3,FALSE)</f>
        <v>0.5</v>
      </c>
      <c r="F55">
        <f t="shared" si="8"/>
        <v>33.5</v>
      </c>
      <c r="G55" s="126">
        <f>VLOOKUP($A55,Old!$C$23:$G$43,5,FALSE)*C55</f>
        <v>33.5</v>
      </c>
      <c r="H55" s="125">
        <f t="shared" si="12"/>
        <v>0</v>
      </c>
      <c r="J55">
        <f>VLOOKUP($A55,Old!$C$23:$G$43,3,FALSE)</f>
        <v>0.5</v>
      </c>
      <c r="K55">
        <f t="shared" si="9"/>
        <v>0</v>
      </c>
      <c r="L55" s="126">
        <f>VLOOKUP($A55,Old!$C$23:$G$43,5,FALSE)*H55</f>
        <v>0</v>
      </c>
      <c r="M55" s="125">
        <f t="shared" si="13"/>
        <v>0</v>
      </c>
      <c r="O55">
        <f>VLOOKUP($A55,Old!$C$23:$G$43,3,FALSE)</f>
        <v>0.5</v>
      </c>
      <c r="P55">
        <f t="shared" si="10"/>
        <v>0</v>
      </c>
      <c r="Q55" s="126">
        <f>VLOOKUP($A55,Old!$C$23:$G$43,5,FALSE)*M55</f>
        <v>0</v>
      </c>
    </row>
    <row r="56" spans="1:18" ht="15.6" x14ac:dyDescent="0.3">
      <c r="A56" s="25">
        <v>666510</v>
      </c>
      <c r="B56" s="26" t="s">
        <v>74</v>
      </c>
      <c r="C56" s="125">
        <f t="shared" si="11"/>
        <v>13</v>
      </c>
      <c r="E56">
        <f>VLOOKUP($A56,Old!$C$23:$G$43,3,FALSE)</f>
        <v>0.3</v>
      </c>
      <c r="F56">
        <f t="shared" si="8"/>
        <v>3.9</v>
      </c>
      <c r="G56" s="126">
        <f>VLOOKUP($A56,Old!$C$23:$G$43,5,FALSE)*C56</f>
        <v>3.9</v>
      </c>
      <c r="H56" s="125">
        <f t="shared" si="12"/>
        <v>1</v>
      </c>
      <c r="J56">
        <f>VLOOKUP($A56,Old!$C$23:$G$43,3,FALSE)</f>
        <v>0.3</v>
      </c>
      <c r="K56">
        <f t="shared" si="9"/>
        <v>0.3</v>
      </c>
      <c r="L56" s="126">
        <f>VLOOKUP($A56,Old!$C$23:$G$43,5,FALSE)*H56</f>
        <v>0.3</v>
      </c>
      <c r="M56" s="125">
        <f t="shared" si="13"/>
        <v>0</v>
      </c>
      <c r="O56">
        <f>VLOOKUP($A56,Old!$C$23:$G$43,3,FALSE)</f>
        <v>0.3</v>
      </c>
      <c r="P56">
        <f t="shared" si="10"/>
        <v>0</v>
      </c>
      <c r="Q56" s="126">
        <f>VLOOKUP($A56,Old!$C$23:$G$43,5,FALSE)*M56</f>
        <v>0</v>
      </c>
    </row>
    <row r="57" spans="1:18" ht="15.6" x14ac:dyDescent="0.3">
      <c r="A57" s="25">
        <v>666511</v>
      </c>
      <c r="B57" s="29" t="s">
        <v>75</v>
      </c>
      <c r="C57" s="125">
        <f t="shared" si="11"/>
        <v>8</v>
      </c>
      <c r="E57">
        <f>VLOOKUP($A57,Old!$C$23:$G$43,3,FALSE)</f>
        <v>0.5</v>
      </c>
      <c r="F57">
        <f t="shared" si="8"/>
        <v>4</v>
      </c>
      <c r="G57" s="126">
        <f>VLOOKUP($A57,Old!$C$23:$G$43,5,FALSE)*C57</f>
        <v>4</v>
      </c>
      <c r="H57" s="125">
        <f t="shared" si="12"/>
        <v>0</v>
      </c>
      <c r="J57">
        <f>VLOOKUP($A57,Old!$C$23:$G$43,3,FALSE)</f>
        <v>0.5</v>
      </c>
      <c r="K57">
        <f t="shared" si="9"/>
        <v>0</v>
      </c>
      <c r="L57" s="126">
        <f>VLOOKUP($A57,Old!$C$23:$G$43,5,FALSE)*H57</f>
        <v>0</v>
      </c>
      <c r="M57" s="125">
        <f t="shared" si="13"/>
        <v>0</v>
      </c>
      <c r="O57">
        <f>VLOOKUP($A57,Old!$C$23:$G$43,3,FALSE)</f>
        <v>0.5</v>
      </c>
      <c r="P57">
        <f t="shared" si="10"/>
        <v>0</v>
      </c>
      <c r="Q57" s="126">
        <f>VLOOKUP($A57,Old!$C$23:$G$43,5,FALSE)*M57</f>
        <v>0</v>
      </c>
    </row>
    <row r="58" spans="1:18" ht="15.6" x14ac:dyDescent="0.3">
      <c r="A58" s="25">
        <v>666513</v>
      </c>
      <c r="B58" s="26" t="s">
        <v>76</v>
      </c>
      <c r="C58" s="125">
        <f t="shared" si="11"/>
        <v>9</v>
      </c>
      <c r="E58">
        <f>VLOOKUP($A58,Old!$C$23:$G$43,3,FALSE)</f>
        <v>0.5</v>
      </c>
      <c r="F58">
        <f t="shared" si="8"/>
        <v>4.5</v>
      </c>
      <c r="G58" s="126">
        <f>VLOOKUP($A58,Old!$C$23:$G$43,5,FALSE)*C58</f>
        <v>4.5</v>
      </c>
      <c r="H58" s="125">
        <f t="shared" si="12"/>
        <v>21</v>
      </c>
      <c r="J58">
        <f>VLOOKUP($A58,Old!$C$23:$G$43,3,FALSE)</f>
        <v>0.5</v>
      </c>
      <c r="K58">
        <f t="shared" si="9"/>
        <v>10.5</v>
      </c>
      <c r="L58" s="126">
        <f>VLOOKUP($A58,Old!$C$23:$G$43,5,FALSE)*H58</f>
        <v>10.5</v>
      </c>
      <c r="M58" s="125">
        <f t="shared" si="13"/>
        <v>0</v>
      </c>
      <c r="O58">
        <f>VLOOKUP($A58,Old!$C$23:$G$43,3,FALSE)</f>
        <v>0.5</v>
      </c>
      <c r="P58">
        <f t="shared" si="10"/>
        <v>0</v>
      </c>
      <c r="Q58" s="126">
        <f>VLOOKUP($A58,Old!$C$23:$G$43,5,FALSE)*M58</f>
        <v>0</v>
      </c>
    </row>
    <row r="59" spans="1:18" ht="15.6" x14ac:dyDescent="0.3">
      <c r="A59" s="25">
        <v>666516</v>
      </c>
      <c r="B59" s="26" t="s">
        <v>77</v>
      </c>
      <c r="C59" s="125">
        <f t="shared" si="11"/>
        <v>25</v>
      </c>
      <c r="E59">
        <f>VLOOKUP($A59,Old!$C$23:$G$43,3,FALSE)</f>
        <v>0.1</v>
      </c>
      <c r="F59">
        <f t="shared" si="8"/>
        <v>2.5</v>
      </c>
      <c r="G59" s="126">
        <f>VLOOKUP($A59,Old!$C$23:$G$43,5,FALSE)*C59</f>
        <v>2.5</v>
      </c>
      <c r="H59" s="125">
        <f t="shared" si="12"/>
        <v>25</v>
      </c>
      <c r="J59">
        <f>VLOOKUP($A59,Old!$C$23:$G$43,3,FALSE)</f>
        <v>0.1</v>
      </c>
      <c r="K59">
        <f t="shared" si="9"/>
        <v>2.5</v>
      </c>
      <c r="L59" s="126">
        <f>VLOOKUP($A59,Old!$C$23:$G$43,5,FALSE)*H59</f>
        <v>2.5</v>
      </c>
      <c r="M59" s="125">
        <f t="shared" si="13"/>
        <v>0</v>
      </c>
      <c r="O59">
        <f>VLOOKUP($A59,Old!$C$23:$G$43,3,FALSE)</f>
        <v>0.1</v>
      </c>
      <c r="P59">
        <f t="shared" si="10"/>
        <v>0</v>
      </c>
      <c r="Q59" s="126">
        <f>VLOOKUP($A59,Old!$C$23:$G$43,5,FALSE)*M59</f>
        <v>0</v>
      </c>
    </row>
    <row r="60" spans="1:18" ht="15.6" x14ac:dyDescent="0.3">
      <c r="A60" s="25">
        <v>666517</v>
      </c>
      <c r="B60" s="26" t="s">
        <v>78</v>
      </c>
      <c r="C60" s="125">
        <f t="shared" si="11"/>
        <v>35</v>
      </c>
      <c r="E60">
        <f>VLOOKUP($A60,Old!$C$23:$G$43,3,FALSE)</f>
        <v>0.2</v>
      </c>
      <c r="F60">
        <f t="shared" si="8"/>
        <v>7</v>
      </c>
      <c r="G60" s="126">
        <f>VLOOKUP($A60,Old!$C$23:$G$43,5,FALSE)*C60</f>
        <v>7</v>
      </c>
      <c r="H60" s="125">
        <f t="shared" si="12"/>
        <v>16</v>
      </c>
      <c r="J60">
        <f>VLOOKUP($A60,Old!$C$23:$G$43,3,FALSE)</f>
        <v>0.2</v>
      </c>
      <c r="K60">
        <f t="shared" si="9"/>
        <v>3.2</v>
      </c>
      <c r="L60" s="126">
        <f>VLOOKUP($A60,Old!$C$23:$G$43,5,FALSE)*H60</f>
        <v>3.2</v>
      </c>
      <c r="M60" s="125">
        <f t="shared" si="13"/>
        <v>0</v>
      </c>
      <c r="O60">
        <f>VLOOKUP($A60,Old!$C$23:$G$43,3,FALSE)</f>
        <v>0.2</v>
      </c>
      <c r="P60">
        <f t="shared" si="10"/>
        <v>0</v>
      </c>
      <c r="Q60" s="126">
        <f>VLOOKUP($A60,Old!$C$23:$G$43,5,FALSE)*M60</f>
        <v>0</v>
      </c>
    </row>
    <row r="61" spans="1:18" ht="15.6" x14ac:dyDescent="0.3">
      <c r="A61" s="25">
        <v>666518</v>
      </c>
      <c r="B61" s="26" t="s">
        <v>79</v>
      </c>
      <c r="C61" s="125">
        <f t="shared" si="11"/>
        <v>0</v>
      </c>
      <c r="E61">
        <f>VLOOKUP($A61,Old!$C$23:$G$43,3,FALSE)</f>
        <v>1</v>
      </c>
      <c r="F61">
        <f t="shared" si="8"/>
        <v>0</v>
      </c>
      <c r="G61" s="126">
        <f>VLOOKUP($A61,Old!$C$23:$G$43,5,FALSE)*C61</f>
        <v>0</v>
      </c>
      <c r="H61" s="125">
        <f t="shared" si="12"/>
        <v>0</v>
      </c>
      <c r="J61">
        <f>VLOOKUP($A61,Old!$C$23:$G$43,3,FALSE)</f>
        <v>1</v>
      </c>
      <c r="K61">
        <f t="shared" si="9"/>
        <v>0</v>
      </c>
      <c r="L61" s="126">
        <f>VLOOKUP($A61,Old!$C$23:$G$43,5,FALSE)*H61</f>
        <v>0</v>
      </c>
      <c r="M61" s="125">
        <f t="shared" si="13"/>
        <v>0</v>
      </c>
      <c r="O61">
        <f>VLOOKUP($A61,Old!$C$23:$G$43,3,FALSE)</f>
        <v>1</v>
      </c>
      <c r="P61">
        <f t="shared" si="10"/>
        <v>0</v>
      </c>
      <c r="Q61" s="126">
        <f>VLOOKUP($A61,Old!$C$23:$G$43,5,FALSE)*M61</f>
        <v>0</v>
      </c>
    </row>
    <row r="62" spans="1:18" ht="15.6" x14ac:dyDescent="0.3">
      <c r="A62" s="25">
        <v>666519</v>
      </c>
      <c r="B62" s="26" t="s">
        <v>80</v>
      </c>
      <c r="C62" s="125">
        <f t="shared" si="11"/>
        <v>25</v>
      </c>
      <c r="E62">
        <f>VLOOKUP($A62,Old!$C$23:$G$43,3,FALSE)</f>
        <v>0.5</v>
      </c>
      <c r="F62">
        <f t="shared" si="8"/>
        <v>12.5</v>
      </c>
      <c r="G62" s="126">
        <f>VLOOKUP($A62,Old!$C$23:$G$43,5,FALSE)*C62</f>
        <v>12.5</v>
      </c>
      <c r="H62" s="125">
        <f t="shared" si="12"/>
        <v>25</v>
      </c>
      <c r="J62">
        <f>VLOOKUP($A62,Old!$C$23:$G$43,3,FALSE)</f>
        <v>0.5</v>
      </c>
      <c r="K62">
        <f t="shared" si="9"/>
        <v>12.5</v>
      </c>
      <c r="L62" s="126">
        <f>VLOOKUP($A62,Old!$C$23:$G$43,5,FALSE)*H62</f>
        <v>12.5</v>
      </c>
      <c r="M62" s="125">
        <f t="shared" si="13"/>
        <v>0</v>
      </c>
      <c r="O62">
        <f>VLOOKUP($A62,Old!$C$23:$G$43,3,FALSE)</f>
        <v>0.5</v>
      </c>
      <c r="P62">
        <f t="shared" si="10"/>
        <v>0</v>
      </c>
      <c r="Q62" s="126">
        <f>VLOOKUP($A62,Old!$C$23:$G$43,5,FALSE)*M62</f>
        <v>0</v>
      </c>
    </row>
    <row r="63" spans="1:18" ht="15.6" x14ac:dyDescent="0.3">
      <c r="A63" s="25">
        <v>666521</v>
      </c>
      <c r="B63" s="26" t="s">
        <v>81</v>
      </c>
      <c r="C63" s="125">
        <f t="shared" si="11"/>
        <v>47</v>
      </c>
      <c r="E63">
        <f>VLOOKUP($A63,Old!$C$23:$G$43,3,FALSE)</f>
        <v>1.8</v>
      </c>
      <c r="F63">
        <f t="shared" si="8"/>
        <v>84.600000000000009</v>
      </c>
      <c r="G63" s="126">
        <f>VLOOKUP($A63,Old!$C$23:$G$43,5,FALSE)*C63</f>
        <v>84.600000000000009</v>
      </c>
      <c r="H63" s="125">
        <f t="shared" si="12"/>
        <v>0</v>
      </c>
      <c r="J63">
        <f>VLOOKUP($A63,Old!$C$23:$G$43,3,FALSE)</f>
        <v>1.8</v>
      </c>
      <c r="K63">
        <f t="shared" si="9"/>
        <v>0</v>
      </c>
      <c r="L63" s="126">
        <f>VLOOKUP($A63,Old!$C$23:$G$43,5,FALSE)*H63</f>
        <v>0</v>
      </c>
      <c r="M63" s="125">
        <f t="shared" si="13"/>
        <v>0</v>
      </c>
      <c r="O63">
        <f>VLOOKUP($A63,Old!$C$23:$G$43,3,FALSE)</f>
        <v>1.8</v>
      </c>
      <c r="P63">
        <f t="shared" si="10"/>
        <v>0</v>
      </c>
      <c r="Q63" s="126">
        <f>VLOOKUP($A63,Old!$C$23:$G$43,5,FALSE)*M63</f>
        <v>0</v>
      </c>
    </row>
    <row r="64" spans="1:18" ht="15.6" x14ac:dyDescent="0.3">
      <c r="A64" s="25">
        <v>666522</v>
      </c>
      <c r="B64" s="29" t="s">
        <v>82</v>
      </c>
      <c r="C64" s="125">
        <f t="shared" si="11"/>
        <v>114</v>
      </c>
      <c r="E64">
        <f>VLOOKUP($A64,Old!$C$23:$G$43,3,FALSE)</f>
        <v>0.1</v>
      </c>
      <c r="F64">
        <f t="shared" si="8"/>
        <v>11.4</v>
      </c>
      <c r="G64" s="126">
        <f>VLOOKUP($A64,Old!$C$23:$G$43,5,FALSE)*C64</f>
        <v>11.4</v>
      </c>
      <c r="H64" s="125">
        <f t="shared" si="12"/>
        <v>71</v>
      </c>
      <c r="J64">
        <f>VLOOKUP($A64,Old!$C$23:$G$43,3,FALSE)</f>
        <v>0.1</v>
      </c>
      <c r="K64">
        <f t="shared" si="9"/>
        <v>7.1000000000000005</v>
      </c>
      <c r="L64" s="126">
        <f>VLOOKUP($A64,Old!$C$23:$G$43,5,FALSE)*H64</f>
        <v>7.1000000000000005</v>
      </c>
      <c r="M64" s="125">
        <f t="shared" si="13"/>
        <v>171</v>
      </c>
      <c r="O64">
        <f>VLOOKUP($A64,Old!$C$23:$G$43,3,FALSE)</f>
        <v>0.1</v>
      </c>
      <c r="P64">
        <f t="shared" si="10"/>
        <v>17.100000000000001</v>
      </c>
      <c r="Q64" s="126">
        <f>VLOOKUP($A64,Old!$C$23:$G$43,5,FALSE)*M64</f>
        <v>17.100000000000001</v>
      </c>
    </row>
    <row r="65" spans="1:497" ht="15.6" x14ac:dyDescent="0.3">
      <c r="A65" s="25">
        <v>666523</v>
      </c>
      <c r="B65" s="26" t="s">
        <v>83</v>
      </c>
      <c r="C65" s="125">
        <f t="shared" si="11"/>
        <v>0</v>
      </c>
      <c r="E65">
        <f>VLOOKUP($A65,Old!$C$23:$G$43,3,FALSE)</f>
        <v>0.05</v>
      </c>
      <c r="F65">
        <f t="shared" si="8"/>
        <v>0</v>
      </c>
      <c r="G65" s="126">
        <f>VLOOKUP($A65,Old!$C$23:$G$43,5,FALSE)*C65</f>
        <v>0</v>
      </c>
      <c r="H65" s="125">
        <f t="shared" si="12"/>
        <v>36</v>
      </c>
      <c r="J65">
        <f>VLOOKUP($A65,Old!$C$23:$G$43,3,FALSE)</f>
        <v>0.05</v>
      </c>
      <c r="K65">
        <f t="shared" si="9"/>
        <v>1.8</v>
      </c>
      <c r="L65" s="126">
        <f>VLOOKUP($A65,Old!$C$23:$G$43,5,FALSE)*H65</f>
        <v>1.8</v>
      </c>
      <c r="M65" s="125">
        <f t="shared" si="13"/>
        <v>0</v>
      </c>
      <c r="O65">
        <f>VLOOKUP($A65,Old!$C$23:$G$43,3,FALSE)</f>
        <v>0.05</v>
      </c>
      <c r="P65">
        <f t="shared" si="10"/>
        <v>0</v>
      </c>
      <c r="Q65" s="126">
        <f>VLOOKUP($A65,Old!$C$23:$G$43,5,FALSE)*M65</f>
        <v>0</v>
      </c>
    </row>
    <row r="66" spans="1:497" ht="15.6" x14ac:dyDescent="0.3">
      <c r="A66" s="25">
        <v>666530</v>
      </c>
      <c r="B66" s="26" t="s">
        <v>84</v>
      </c>
      <c r="C66" s="125">
        <f t="shared" si="11"/>
        <v>0</v>
      </c>
      <c r="E66">
        <f>VLOOKUP($A66,Old!$C$23:$G$43,3,FALSE)</f>
        <v>0.5</v>
      </c>
      <c r="F66">
        <f t="shared" si="8"/>
        <v>0</v>
      </c>
      <c r="G66" s="126">
        <f>VLOOKUP($A66,Old!$C$23:$G$43,5,FALSE)*C66</f>
        <v>0</v>
      </c>
      <c r="H66" s="125">
        <f t="shared" si="12"/>
        <v>0</v>
      </c>
      <c r="J66">
        <f>VLOOKUP($A66,Old!$C$23:$G$43,3,FALSE)</f>
        <v>0.5</v>
      </c>
      <c r="K66">
        <f t="shared" si="9"/>
        <v>0</v>
      </c>
      <c r="L66" s="126">
        <f>VLOOKUP($A66,Old!$C$23:$G$43,5,FALSE)*H66</f>
        <v>0</v>
      </c>
      <c r="M66" s="125">
        <f t="shared" si="13"/>
        <v>0</v>
      </c>
      <c r="O66">
        <f>VLOOKUP($A66,Old!$C$23:$G$43,3,FALSE)</f>
        <v>0.5</v>
      </c>
      <c r="P66">
        <f t="shared" si="10"/>
        <v>0</v>
      </c>
      <c r="Q66" s="126">
        <f>VLOOKUP($A66,Old!$C$23:$G$43,5,FALSE)*M66</f>
        <v>0</v>
      </c>
    </row>
    <row r="67" spans="1:497" ht="15.6" x14ac:dyDescent="0.3">
      <c r="A67" s="25">
        <v>666531</v>
      </c>
      <c r="B67" s="26" t="s">
        <v>85</v>
      </c>
      <c r="C67" s="125">
        <f t="shared" si="11"/>
        <v>5</v>
      </c>
      <c r="E67">
        <f>VLOOKUP($A67,Old!$C$23:$G$43,3,FALSE)</f>
        <v>0.2</v>
      </c>
      <c r="F67">
        <f t="shared" si="8"/>
        <v>1</v>
      </c>
      <c r="G67" s="126">
        <f>VLOOKUP($A67,Old!$C$23:$G$43,5,FALSE)*C67</f>
        <v>1</v>
      </c>
      <c r="H67" s="125">
        <f t="shared" si="12"/>
        <v>2</v>
      </c>
      <c r="J67">
        <f>VLOOKUP($A67,Old!$C$23:$G$43,3,FALSE)</f>
        <v>0.2</v>
      </c>
      <c r="K67">
        <f t="shared" si="9"/>
        <v>0.4</v>
      </c>
      <c r="L67" s="126">
        <f>VLOOKUP($A67,Old!$C$23:$G$43,5,FALSE)*H67</f>
        <v>0.4</v>
      </c>
      <c r="M67" s="125">
        <f t="shared" si="13"/>
        <v>0</v>
      </c>
      <c r="O67">
        <f>VLOOKUP($A67,Old!$C$23:$G$43,3,FALSE)</f>
        <v>0.2</v>
      </c>
      <c r="P67">
        <f t="shared" si="10"/>
        <v>0</v>
      </c>
      <c r="Q67" s="126">
        <f>VLOOKUP($A67,Old!$C$23:$G$43,5,FALSE)*M67</f>
        <v>0</v>
      </c>
    </row>
    <row r="68" spans="1:497" ht="15.6" x14ac:dyDescent="0.3">
      <c r="A68" s="25">
        <v>666540</v>
      </c>
      <c r="B68" s="26" t="s">
        <v>86</v>
      </c>
      <c r="C68" s="125">
        <f t="shared" si="11"/>
        <v>0</v>
      </c>
      <c r="E68">
        <f>VLOOKUP($A68,Old!$C$23:$G$43,3,FALSE)</f>
        <v>1</v>
      </c>
      <c r="F68">
        <f t="shared" si="8"/>
        <v>0</v>
      </c>
      <c r="G68" s="126">
        <f>VLOOKUP($A68,Old!$C$23:$G$43,5,FALSE)*C68</f>
        <v>0</v>
      </c>
      <c r="H68" s="133">
        <f t="shared" si="12"/>
        <v>0</v>
      </c>
      <c r="J68">
        <f>VLOOKUP($A68,Old!$C$23:$G$43,3,FALSE)</f>
        <v>1</v>
      </c>
      <c r="K68">
        <f t="shared" si="9"/>
        <v>0</v>
      </c>
      <c r="L68" s="126">
        <f>VLOOKUP($A68,Old!$C$23:$G$43,5,FALSE)*H68</f>
        <v>0</v>
      </c>
      <c r="M68" s="134">
        <f t="shared" si="13"/>
        <v>0</v>
      </c>
      <c r="O68">
        <f>VLOOKUP($A68,Old!$C$23:$G$43,3,FALSE)</f>
        <v>1</v>
      </c>
      <c r="P68">
        <f t="shared" si="10"/>
        <v>0</v>
      </c>
      <c r="Q68" s="126">
        <f>VLOOKUP($A68,Old!$C$23:$G$43,5,FALSE)*M68</f>
        <v>0</v>
      </c>
      <c r="R68" t="s">
        <v>228</v>
      </c>
      <c r="U68" t="s">
        <v>229</v>
      </c>
    </row>
    <row r="69" spans="1:497" ht="15.6" x14ac:dyDescent="0.3">
      <c r="A69" s="25">
        <v>666541</v>
      </c>
      <c r="B69" s="26" t="s">
        <v>54</v>
      </c>
      <c r="C69" s="125">
        <f t="shared" si="11"/>
        <v>0</v>
      </c>
      <c r="E69">
        <f>VLOOKUP($A69,Old!$C$23:$G$43,3,FALSE)</f>
        <v>1</v>
      </c>
      <c r="F69">
        <f t="shared" si="8"/>
        <v>0</v>
      </c>
      <c r="G69" s="126">
        <f>VLOOKUP($A69,Old!$C$23:$G$43,5,FALSE)*C69</f>
        <v>0</v>
      </c>
      <c r="H69" s="133">
        <f t="shared" si="12"/>
        <v>0</v>
      </c>
      <c r="J69">
        <f>VLOOKUP($A69,Old!$C$23:$G$43,3,FALSE)</f>
        <v>1</v>
      </c>
      <c r="K69">
        <f t="shared" si="9"/>
        <v>0</v>
      </c>
      <c r="L69" s="126">
        <f>VLOOKUP($A69,Old!$C$23:$G$43,5,FALSE)*H69</f>
        <v>0</v>
      </c>
      <c r="M69" s="134">
        <f t="shared" si="13"/>
        <v>357</v>
      </c>
      <c r="O69">
        <f>VLOOKUP($A69,Old!$C$23:$G$43,3,FALSE)</f>
        <v>1</v>
      </c>
      <c r="P69">
        <f t="shared" si="10"/>
        <v>357</v>
      </c>
      <c r="Q69" s="126">
        <f>VLOOKUP($A69,Old!$C$23:$G$43,5,FALSE)*M69</f>
        <v>357</v>
      </c>
    </row>
    <row r="70" spans="1:497" ht="15.6" x14ac:dyDescent="0.3">
      <c r="A70" s="25">
        <v>666536</v>
      </c>
      <c r="B70" s="26" t="s">
        <v>219</v>
      </c>
      <c r="C70" s="125">
        <f t="shared" si="11"/>
        <v>5</v>
      </c>
      <c r="E70">
        <f>VLOOKUP($A70,Old!$C$23:$G$43,3,FALSE)</f>
        <v>2</v>
      </c>
      <c r="F70">
        <f t="shared" si="8"/>
        <v>10</v>
      </c>
      <c r="G70" s="126">
        <f>VLOOKUP($A70,Old!$C$23:$G$43,5,FALSE)*C70</f>
        <v>10</v>
      </c>
      <c r="H70" s="133"/>
      <c r="J70">
        <f>VLOOKUP($A70,Old!$C$23:$G$43,3,FALSE)</f>
        <v>2</v>
      </c>
      <c r="K70">
        <f t="shared" si="9"/>
        <v>0</v>
      </c>
      <c r="L70" s="126">
        <f>VLOOKUP($A70,Old!$C$23:$G$43,5,FALSE)*H70</f>
        <v>0</v>
      </c>
      <c r="M70" s="134"/>
      <c r="O70">
        <f>VLOOKUP($A70,Old!$C$23:$G$43,3,FALSE)</f>
        <v>2</v>
      </c>
      <c r="P70">
        <f t="shared" si="10"/>
        <v>0</v>
      </c>
      <c r="Q70" s="126">
        <f>VLOOKUP($A70,Old!$C$23:$G$43,5,FALSE)*M70</f>
        <v>0</v>
      </c>
    </row>
    <row r="71" spans="1:497" ht="15.6" x14ac:dyDescent="0.3">
      <c r="B71" s="26" t="s">
        <v>230</v>
      </c>
      <c r="C71" s="125">
        <f>SUM(H13:H33)</f>
        <v>46</v>
      </c>
      <c r="G71" s="126"/>
      <c r="H71" s="125">
        <f>SUM(L13:L33)</f>
        <v>52</v>
      </c>
      <c r="L71" s="126"/>
      <c r="M71" s="125">
        <f>SUM(P13:P33)</f>
        <v>356</v>
      </c>
      <c r="Q71" s="126"/>
    </row>
    <row r="72" spans="1:497" ht="15.6" x14ac:dyDescent="0.3">
      <c r="B72" s="26" t="s">
        <v>231</v>
      </c>
      <c r="C72" s="125"/>
      <c r="F72" s="135">
        <f>SUM(F50:F69)/60</f>
        <v>3.350833333333334</v>
      </c>
      <c r="G72" s="126">
        <f>SUM(G50:G69)</f>
        <v>201.05000000000004</v>
      </c>
      <c r="H72" s="125"/>
      <c r="K72" s="135">
        <f>SUM(K50:K69)/60</f>
        <v>2.5116666666666663</v>
      </c>
      <c r="L72" s="126">
        <f>SUM(L50:L69)</f>
        <v>150.69999999999999</v>
      </c>
      <c r="P72" s="135">
        <f>SUM(P50:P69)/60</f>
        <v>14.854166666666666</v>
      </c>
      <c r="Q72" s="126">
        <f>SUM(Q50:Q69)</f>
        <v>891.25</v>
      </c>
    </row>
    <row r="73" spans="1:497" ht="15.6" x14ac:dyDescent="0.3">
      <c r="B73" s="26"/>
      <c r="C73" s="125"/>
      <c r="G73" s="126"/>
      <c r="H73" s="125"/>
      <c r="L73" s="126"/>
      <c r="M73" s="125"/>
      <c r="Q73" s="126"/>
    </row>
    <row r="74" spans="1:497" s="31" customFormat="1" ht="15.6" x14ac:dyDescent="0.3">
      <c r="A74" s="136"/>
      <c r="B74" s="137" t="s">
        <v>232</v>
      </c>
      <c r="C74" s="138"/>
      <c r="D74" s="139"/>
      <c r="E74" s="139"/>
      <c r="F74" s="140">
        <f>VLOOKUP($C$48,$S$13:$W$15,2,FALSE)</f>
        <v>4</v>
      </c>
      <c r="G74" s="141" t="s">
        <v>233</v>
      </c>
      <c r="H74" s="138"/>
      <c r="I74" s="139"/>
      <c r="J74" s="139"/>
      <c r="K74" s="140">
        <f>VLOOKUP($H$48,$S$13:$W$15,2,FALSE)</f>
        <v>2</v>
      </c>
      <c r="L74" s="141" t="s">
        <v>233</v>
      </c>
      <c r="M74" s="138"/>
      <c r="N74" s="139"/>
      <c r="O74" s="139"/>
      <c r="P74" s="140">
        <f>VLOOKUP($M$48,$S$13:$W$15,2,FALSE)</f>
        <v>5</v>
      </c>
      <c r="Q74" s="141" t="s">
        <v>233</v>
      </c>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row>
    <row r="75" spans="1:497" s="31" customFormat="1" ht="15.6" x14ac:dyDescent="0.3">
      <c r="A75" s="142"/>
      <c r="B75" s="143" t="s">
        <v>234</v>
      </c>
      <c r="C75" s="144"/>
      <c r="D75" s="145"/>
      <c r="E75" s="145"/>
      <c r="F75" s="146">
        <f>F72/(2*F74)</f>
        <v>0.41885416666666675</v>
      </c>
      <c r="G75" s="147">
        <f>CalcDaily!Y41</f>
        <v>8.0878254806976912E-2</v>
      </c>
      <c r="H75" s="148" t="s">
        <v>235</v>
      </c>
      <c r="I75" s="145"/>
      <c r="J75" s="145"/>
      <c r="K75" s="146">
        <f>K72/(2*K74)</f>
        <v>0.62791666666666657</v>
      </c>
      <c r="L75" s="147">
        <f>AVERAGE(G75,Q75)</f>
        <v>7.1572216619272391E-2</v>
      </c>
      <c r="M75" s="148"/>
      <c r="N75" s="145"/>
      <c r="O75" s="145"/>
      <c r="P75" s="146">
        <f>P72/(2*P74)</f>
        <v>1.4854166666666666</v>
      </c>
      <c r="Q75" s="147">
        <f>CalcDaily!Y71</f>
        <v>6.2266178431567863E-2</v>
      </c>
      <c r="R75" s="149"/>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row>
    <row r="76" spans="1:497" s="31" customFormat="1" ht="23.4" x14ac:dyDescent="0.45">
      <c r="A76" s="142"/>
      <c r="B76" s="143" t="s">
        <v>236</v>
      </c>
      <c r="C76" s="144"/>
      <c r="D76" s="145"/>
      <c r="E76" s="145"/>
      <c r="F76" s="150">
        <v>8</v>
      </c>
      <c r="G76" s="151"/>
      <c r="H76" s="144"/>
      <c r="I76" s="145"/>
      <c r="J76" s="145"/>
      <c r="K76" s="150">
        <v>8</v>
      </c>
      <c r="L76" s="151"/>
      <c r="M76" s="144"/>
      <c r="N76" s="145"/>
      <c r="O76" s="145"/>
      <c r="P76" s="150">
        <v>8</v>
      </c>
      <c r="Q76" s="151"/>
      <c r="R76"/>
      <c r="S76"/>
      <c r="T76" s="152" t="s">
        <v>237</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row>
    <row r="77" spans="1:497" s="31" customFormat="1" ht="15.6" x14ac:dyDescent="0.3">
      <c r="A77" s="142"/>
      <c r="B77" s="143" t="s">
        <v>238</v>
      </c>
      <c r="C77" s="144"/>
      <c r="D77" s="145"/>
      <c r="E77" s="145"/>
      <c r="F77" s="150">
        <v>0.75</v>
      </c>
      <c r="G77" s="151"/>
      <c r="H77" s="144"/>
      <c r="I77" s="145"/>
      <c r="J77" s="145"/>
      <c r="K77" s="150">
        <v>0.75</v>
      </c>
      <c r="L77" s="151"/>
      <c r="M77" s="144"/>
      <c r="N77" s="145"/>
      <c r="O77" s="145"/>
      <c r="P77" s="150">
        <v>0.75</v>
      </c>
      <c r="Q77" s="151"/>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row>
    <row r="78" spans="1:497" s="31" customFormat="1" ht="15.6" x14ac:dyDescent="0.3">
      <c r="A78" s="142"/>
      <c r="B78" s="143" t="s">
        <v>239</v>
      </c>
      <c r="C78" s="144"/>
      <c r="D78" s="145"/>
      <c r="E78" s="145"/>
      <c r="F78" s="150">
        <v>0.9</v>
      </c>
      <c r="G78" s="151"/>
      <c r="H78" s="144"/>
      <c r="I78" s="145"/>
      <c r="J78" s="145"/>
      <c r="K78" s="150">
        <v>0.9</v>
      </c>
      <c r="L78" s="151"/>
      <c r="M78" s="144"/>
      <c r="N78" s="145"/>
      <c r="O78" s="145"/>
      <c r="P78" s="150">
        <v>0.9</v>
      </c>
      <c r="Q78" s="151"/>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row>
    <row r="79" spans="1:497" s="31" customFormat="1" ht="15.6" x14ac:dyDescent="0.3">
      <c r="A79" s="142"/>
      <c r="B79" s="143" t="s">
        <v>240</v>
      </c>
      <c r="C79" s="144"/>
      <c r="D79" s="145"/>
      <c r="E79" s="145"/>
      <c r="F79" s="349">
        <f>VLOOKUP($C$48,$X$11:$AD$15,7,FALSE)</f>
        <v>1</v>
      </c>
      <c r="G79" s="151"/>
      <c r="H79" s="144"/>
      <c r="I79" s="145"/>
      <c r="J79" s="145"/>
      <c r="K79" s="349">
        <f>VLOOKUP($H$48,$X$11:$AD$15,7,FALSE)</f>
        <v>1</v>
      </c>
      <c r="L79" s="151"/>
      <c r="M79" s="144"/>
      <c r="N79" s="145"/>
      <c r="O79" s="145"/>
      <c r="P79" s="349">
        <f>VLOOKUP($M$48,$X$11:$AD$15,7,FALSE)</f>
        <v>1.8</v>
      </c>
      <c r="Q79" s="151"/>
      <c r="R79" s="40"/>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row>
    <row r="80" spans="1:497" s="31" customFormat="1" ht="15.6" x14ac:dyDescent="0.3">
      <c r="A80" s="142"/>
      <c r="B80" s="143" t="s">
        <v>241</v>
      </c>
      <c r="C80" s="144"/>
      <c r="D80" s="153" t="s">
        <v>242</v>
      </c>
      <c r="E80" s="154"/>
      <c r="F80" s="150">
        <v>0.5</v>
      </c>
      <c r="G80" s="145"/>
      <c r="H80" s="144"/>
      <c r="I80" s="153" t="s">
        <v>242</v>
      </c>
      <c r="J80" s="154"/>
      <c r="K80" s="150">
        <v>0.5</v>
      </c>
      <c r="L80" s="151"/>
      <c r="M80" s="144"/>
      <c r="N80" s="153" t="s">
        <v>242</v>
      </c>
      <c r="O80" s="154"/>
      <c r="P80" s="150">
        <v>0.5</v>
      </c>
      <c r="Q80" s="151"/>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row>
    <row r="81" spans="1:497" s="31" customFormat="1" ht="15.6" x14ac:dyDescent="0.3">
      <c r="A81" s="142"/>
      <c r="B81" s="143" t="s">
        <v>243</v>
      </c>
      <c r="C81" s="144"/>
      <c r="D81" s="155" t="s">
        <v>244</v>
      </c>
      <c r="E81" s="156" t="s">
        <v>245</v>
      </c>
      <c r="F81" s="350">
        <f>((F76-1)*F77*F78)*F79</f>
        <v>4.7250000000000005</v>
      </c>
      <c r="G81" s="145"/>
      <c r="H81" s="144"/>
      <c r="I81" s="155" t="s">
        <v>244</v>
      </c>
      <c r="J81" s="156" t="s">
        <v>245</v>
      </c>
      <c r="K81" s="349">
        <f>((K76-1)*K77*K78)*K79</f>
        <v>4.7250000000000005</v>
      </c>
      <c r="L81" s="151"/>
      <c r="M81" s="144"/>
      <c r="N81" s="155" t="s">
        <v>244</v>
      </c>
      <c r="O81" s="156" t="s">
        <v>245</v>
      </c>
      <c r="P81" s="349">
        <f>((P76-1)*P77*P78)*P79</f>
        <v>8.5050000000000008</v>
      </c>
      <c r="Q81" s="15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row>
    <row r="82" spans="1:497" ht="15.6" x14ac:dyDescent="0.3">
      <c r="A82" s="157"/>
      <c r="B82" s="158" t="s">
        <v>246</v>
      </c>
      <c r="C82" s="159" t="s">
        <v>247</v>
      </c>
      <c r="D82" s="160">
        <f>(F75-G75)/F81</f>
        <v>7.1529293515278258E-2</v>
      </c>
      <c r="E82" s="161">
        <f>(F75+G75)/F81</f>
        <v>0.10576347544415737</v>
      </c>
      <c r="F82" s="162"/>
      <c r="G82" s="163"/>
      <c r="H82" s="159" t="s">
        <v>247</v>
      </c>
      <c r="I82" s="160">
        <f>(K75-L75)/K81</f>
        <v>0.11774485715288764</v>
      </c>
      <c r="J82" s="161">
        <f>(K75+L75)/K81</f>
        <v>0.1480399752986114</v>
      </c>
      <c r="K82" s="162"/>
      <c r="L82" s="163"/>
      <c r="M82" s="159" t="s">
        <v>247</v>
      </c>
      <c r="N82" s="160">
        <f>(P75-Q75)/P81</f>
        <v>0.16733103918108155</v>
      </c>
      <c r="O82" s="161">
        <f>(P75+Q75)/P81</f>
        <v>0.18197329160473066</v>
      </c>
      <c r="P82" s="162"/>
      <c r="Q82" s="164"/>
    </row>
    <row r="83" spans="1:497" s="171" customFormat="1" ht="15.6" x14ac:dyDescent="0.3">
      <c r="A83" s="165"/>
      <c r="B83" s="166" t="s">
        <v>248</v>
      </c>
      <c r="C83" s="167"/>
      <c r="D83" s="168"/>
      <c r="E83" s="168"/>
      <c r="F83" s="168">
        <f>VLOOKUP($C$48,$S$13:$W$15,5,FALSE)</f>
        <v>240</v>
      </c>
      <c r="G83" s="169"/>
      <c r="H83" s="167"/>
      <c r="I83" s="168"/>
      <c r="J83" s="168"/>
      <c r="K83" s="168">
        <f>VLOOKUP($H$48,$S$13:$W$15,5,FALSE)</f>
        <v>80</v>
      </c>
      <c r="L83" s="169"/>
      <c r="M83" s="167"/>
      <c r="N83" s="168"/>
      <c r="O83" s="168"/>
      <c r="P83" s="168">
        <f>VLOOKUP($M$48,$S$13:$W$15,5,FALSE)</f>
        <v>240</v>
      </c>
      <c r="Q83" s="170"/>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row>
    <row r="84" spans="1:497" ht="15.6" x14ac:dyDescent="0.3">
      <c r="A84" s="172"/>
      <c r="B84" s="173" t="s">
        <v>249</v>
      </c>
      <c r="C84" s="174"/>
      <c r="D84" s="175"/>
      <c r="E84" s="175"/>
      <c r="F84" s="176"/>
      <c r="G84" s="177">
        <f>(G72/2)/F83</f>
        <v>0.41885416666666675</v>
      </c>
      <c r="H84" s="178"/>
      <c r="I84" s="176"/>
      <c r="J84" s="176"/>
      <c r="K84" s="176"/>
      <c r="L84" s="179">
        <f>(L72/2)/K83</f>
        <v>0.94187499999999991</v>
      </c>
      <c r="M84" s="178"/>
      <c r="N84" s="176"/>
      <c r="O84" s="176"/>
      <c r="P84" s="176"/>
      <c r="Q84" s="180">
        <f>(Q72/2)/P83</f>
        <v>1.8567708333333333</v>
      </c>
      <c r="R84" s="3"/>
    </row>
    <row r="85" spans="1:497" s="171" customFormat="1" x14ac:dyDescent="0.3">
      <c r="A85" s="172"/>
      <c r="B85" s="181"/>
      <c r="C85" s="182"/>
      <c r="D85" s="165" t="s">
        <v>250</v>
      </c>
      <c r="E85" s="183"/>
      <c r="F85" s="184" t="s">
        <v>244</v>
      </c>
      <c r="G85" s="185" t="s">
        <v>245</v>
      </c>
      <c r="H85" s="182"/>
      <c r="I85" s="165" t="s">
        <v>250</v>
      </c>
      <c r="J85" s="183"/>
      <c r="K85" s="184" t="s">
        <v>244</v>
      </c>
      <c r="L85" s="185" t="s">
        <v>245</v>
      </c>
      <c r="M85" s="182"/>
      <c r="N85" s="165" t="s">
        <v>250</v>
      </c>
      <c r="O85" s="183"/>
      <c r="P85" s="184" t="s">
        <v>244</v>
      </c>
      <c r="Q85" s="185" t="s">
        <v>245</v>
      </c>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row>
    <row r="86" spans="1:497" s="171" customFormat="1" x14ac:dyDescent="0.3">
      <c r="A86" s="171" t="s">
        <v>251</v>
      </c>
      <c r="C86" s="182"/>
      <c r="D86" s="172" t="s">
        <v>252</v>
      </c>
      <c r="E86" s="186">
        <v>240</v>
      </c>
      <c r="F86" s="187">
        <f>G84-CalcDaily!$AJ$113</f>
        <v>0.34398304436805111</v>
      </c>
      <c r="G86" s="187">
        <f>G84+CalcDaily!$AJ$113</f>
        <v>0.49372528896528239</v>
      </c>
      <c r="H86" s="182"/>
      <c r="I86" s="172" t="s">
        <v>252</v>
      </c>
      <c r="J86" s="186">
        <v>80</v>
      </c>
      <c r="K86" s="187">
        <f>L84-CalcDaily!$AJ$113</f>
        <v>0.86700387770138421</v>
      </c>
      <c r="L86" s="187">
        <f>L84+CalcDaily!$AJ$113</f>
        <v>1.0167461222986156</v>
      </c>
      <c r="M86" s="182"/>
      <c r="N86" s="172" t="s">
        <v>252</v>
      </c>
      <c r="O86" s="186">
        <v>240</v>
      </c>
      <c r="P86" s="187">
        <f>Q84-CalcDaily!AJ114</f>
        <v>1.7293322610593402</v>
      </c>
      <c r="Q86" s="187">
        <f>Q84+CalcDaily!AJ114</f>
        <v>1.9842094056073263</v>
      </c>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row>
    <row r="87" spans="1:497" s="171" customFormat="1" x14ac:dyDescent="0.3">
      <c r="A87" s="172"/>
      <c r="B87" s="181" t="s">
        <v>253</v>
      </c>
      <c r="C87" s="182"/>
      <c r="D87" s="172" t="s">
        <v>254</v>
      </c>
      <c r="E87" s="188">
        <v>1</v>
      </c>
      <c r="F87" s="189"/>
      <c r="G87" s="181"/>
      <c r="H87" s="182"/>
      <c r="I87" s="190" t="s">
        <v>254</v>
      </c>
      <c r="J87" s="191">
        <v>1</v>
      </c>
      <c r="K87" s="181"/>
      <c r="L87" s="192"/>
      <c r="M87" s="182"/>
      <c r="N87" s="190" t="s">
        <v>254</v>
      </c>
      <c r="O87" s="191">
        <v>2</v>
      </c>
      <c r="P87" s="181"/>
      <c r="Q87" s="192"/>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row>
    <row r="88" spans="1:497" s="171" customFormat="1" ht="19.2" customHeight="1" x14ac:dyDescent="0.3">
      <c r="A88" s="172"/>
      <c r="B88" s="181"/>
      <c r="C88" s="182"/>
      <c r="D88" s="193" t="s">
        <v>255</v>
      </c>
      <c r="E88" s="194" t="b">
        <f>G72/2&gt;E86*E87</f>
        <v>0</v>
      </c>
      <c r="F88" s="195" t="b">
        <v>1</v>
      </c>
      <c r="G88" s="181"/>
      <c r="H88" s="182"/>
      <c r="I88" s="193" t="s">
        <v>255</v>
      </c>
      <c r="J88" s="194" t="b">
        <f>L72/2&gt;J86*J87</f>
        <v>0</v>
      </c>
      <c r="K88" s="195" t="b">
        <v>1</v>
      </c>
      <c r="L88" s="192"/>
      <c r="M88" s="182"/>
      <c r="N88" s="193" t="s">
        <v>255</v>
      </c>
      <c r="O88" s="194" t="b">
        <f>Q72/2&gt;O86*O87</f>
        <v>0</v>
      </c>
      <c r="P88" s="195" t="b">
        <v>0</v>
      </c>
      <c r="Q88" s="192"/>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row>
    <row r="89" spans="1:497" s="171" customFormat="1" x14ac:dyDescent="0.3">
      <c r="A89" s="193"/>
      <c r="B89" s="196"/>
      <c r="C89" s="197"/>
      <c r="D89" s="196"/>
      <c r="E89" s="196"/>
      <c r="F89" s="196"/>
      <c r="G89" s="198"/>
      <c r="H89" s="197"/>
      <c r="I89" s="196"/>
      <c r="J89" s="196"/>
      <c r="K89" s="196"/>
      <c r="L89" s="198"/>
      <c r="M89" s="197"/>
      <c r="N89" s="196"/>
      <c r="O89" s="196"/>
      <c r="P89" s="196"/>
      <c r="Q89" s="198"/>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row>
    <row r="90" spans="1:497" x14ac:dyDescent="0.3">
      <c r="A90" t="s">
        <v>256</v>
      </c>
      <c r="C90" s="125"/>
      <c r="G90" s="126"/>
      <c r="H90" s="125"/>
      <c r="L90" s="126"/>
      <c r="M90" s="125"/>
      <c r="Q90" s="126"/>
    </row>
    <row r="91" spans="1:497" x14ac:dyDescent="0.3">
      <c r="A91" t="s">
        <v>257</v>
      </c>
      <c r="C91" s="125"/>
      <c r="G91" s="126"/>
      <c r="H91" s="125"/>
      <c r="L91" s="126"/>
      <c r="M91" s="125"/>
      <c r="Q91" s="126"/>
    </row>
    <row r="92" spans="1:497" x14ac:dyDescent="0.3">
      <c r="C92" s="125"/>
      <c r="G92" s="126"/>
      <c r="H92" s="125"/>
      <c r="L92" s="126"/>
      <c r="M92" s="125"/>
      <c r="Q92" s="126"/>
    </row>
    <row r="93" spans="1:497" x14ac:dyDescent="0.3">
      <c r="C93" s="125"/>
      <c r="G93" s="126"/>
      <c r="H93" s="125"/>
      <c r="L93" s="126"/>
      <c r="M93" s="125"/>
      <c r="Q93" s="126"/>
    </row>
    <row r="94" spans="1:497" x14ac:dyDescent="0.3">
      <c r="C94" s="125"/>
      <c r="G94" s="126"/>
      <c r="H94" s="125"/>
      <c r="L94" s="126"/>
      <c r="M94" s="125"/>
      <c r="Q94" s="126"/>
    </row>
    <row r="95" spans="1:497" x14ac:dyDescent="0.3">
      <c r="C95" s="125"/>
      <c r="G95" s="126"/>
      <c r="H95" s="125"/>
      <c r="L95" s="126"/>
      <c r="M95" s="125"/>
      <c r="Q95" s="126"/>
    </row>
    <row r="96" spans="1:497" x14ac:dyDescent="0.3">
      <c r="C96" s="125"/>
      <c r="G96" s="126"/>
      <c r="H96" s="125"/>
      <c r="L96" s="126"/>
      <c r="M96" s="125"/>
      <c r="Q96" s="126"/>
    </row>
    <row r="97" spans="3:17" x14ac:dyDescent="0.3">
      <c r="C97" s="125"/>
      <c r="G97" s="126"/>
      <c r="H97" s="125"/>
      <c r="L97" s="126"/>
      <c r="M97" s="125"/>
      <c r="Q97" s="126"/>
    </row>
    <row r="98" spans="3:17" x14ac:dyDescent="0.3">
      <c r="C98" s="125"/>
      <c r="G98" s="126"/>
      <c r="H98" s="125"/>
      <c r="L98" s="126"/>
      <c r="M98" s="125"/>
      <c r="Q98" s="126"/>
    </row>
    <row r="99" spans="3:17" x14ac:dyDescent="0.3">
      <c r="C99" s="125"/>
      <c r="G99" s="126"/>
      <c r="H99" s="125"/>
      <c r="L99" s="126"/>
      <c r="M99" s="125"/>
      <c r="Q99" s="126"/>
    </row>
    <row r="100" spans="3:17" x14ac:dyDescent="0.3">
      <c r="C100" s="125"/>
      <c r="G100" s="126"/>
      <c r="H100" s="125"/>
      <c r="L100" s="126"/>
      <c r="M100" s="125"/>
      <c r="Q100" s="126"/>
    </row>
    <row r="101" spans="3:17" x14ac:dyDescent="0.3">
      <c r="C101" s="125"/>
      <c r="G101" s="126"/>
      <c r="H101" s="125"/>
      <c r="L101" s="126"/>
      <c r="M101" s="125"/>
      <c r="Q101" s="126"/>
    </row>
    <row r="102" spans="3:17" x14ac:dyDescent="0.3">
      <c r="C102" s="125"/>
      <c r="G102" s="126"/>
      <c r="H102" s="125"/>
      <c r="L102" s="126"/>
      <c r="M102" s="125"/>
      <c r="Q102" s="126"/>
    </row>
  </sheetData>
  <mergeCells count="15">
    <mergeCell ref="E11:H11"/>
    <mergeCell ref="I11:L11"/>
    <mergeCell ref="M11:P11"/>
    <mergeCell ref="E4:G4"/>
    <mergeCell ref="H4:J4"/>
    <mergeCell ref="K4:M4"/>
    <mergeCell ref="E5:G5"/>
    <mergeCell ref="H5:J5"/>
    <mergeCell ref="K5:M5"/>
    <mergeCell ref="E2:G2"/>
    <mergeCell ref="H2:J2"/>
    <mergeCell ref="K2:M2"/>
    <mergeCell ref="E3:G3"/>
    <mergeCell ref="H3:J3"/>
    <mergeCell ref="K3:M3"/>
  </mergeCells>
  <conditionalFormatting sqref="D82:E82 I82:J82 N82:O82">
    <cfRule type="colorScale" priority="1">
      <colorScale>
        <cfvo type="min"/>
        <cfvo type="percentile" val="50"/>
        <cfvo type="max"/>
        <color rgb="FF63BE7B"/>
        <color rgb="FFFFEB84"/>
        <color rgb="FFF8696B"/>
      </colorScale>
    </cfRule>
  </conditionalFormatting>
  <conditionalFormatting sqref="E88">
    <cfRule type="iconSet" priority="4">
      <iconSet iconSet="3Symbols2">
        <cfvo type="percent" val="0"/>
        <cfvo type="percent" val="33"/>
        <cfvo type="percent" val="67"/>
      </iconSet>
    </cfRule>
    <cfRule type="iconSet" priority="5">
      <iconSet iconSet="3Symbols2">
        <cfvo type="percent" val="0"/>
        <cfvo type="percent" val="TRUE"/>
        <cfvo type="percent" val="FALSE"/>
      </iconSet>
    </cfRule>
  </conditionalFormatting>
  <conditionalFormatting sqref="J82 E82 O82">
    <cfRule type="colorScale" priority="3">
      <colorScale>
        <cfvo type="min"/>
        <cfvo type="percentile" val="50"/>
        <cfvo type="max"/>
        <color rgb="FF63BE7B"/>
        <color rgb="FFFFEB84"/>
        <color rgb="FFF8696B"/>
      </colorScale>
    </cfRule>
  </conditionalFormatting>
  <conditionalFormatting sqref="J88 O88 E88">
    <cfRule type="iconSet" priority="6">
      <iconSet>
        <cfvo type="percent" val="0"/>
        <cfvo type="percent" val="33"/>
        <cfvo type="percent" val="67"/>
      </iconSet>
    </cfRule>
    <cfRule type="colorScale" priority="7">
      <colorScale>
        <cfvo type="min"/>
        <cfvo type="percentile" val="50"/>
        <cfvo type="max"/>
        <color rgb="FF63BE7B"/>
        <color rgb="FFFFEB84"/>
        <color rgb="FFF8696B"/>
      </colorScale>
    </cfRule>
  </conditionalFormatting>
  <conditionalFormatting sqref="O88">
    <cfRule type="colorScale" priority="8">
      <colorScale>
        <cfvo type="min"/>
        <cfvo type="percentile" val="50"/>
        <cfvo type="max"/>
        <color rgb="FF63BE7B"/>
        <color rgb="FFFFEB84"/>
        <color rgb="FFF8696B"/>
      </colorScale>
    </cfRule>
  </conditionalFormatting>
  <conditionalFormatting sqref="Q84 L84 G84">
    <cfRule type="colorScale" priority="2">
      <colorScale>
        <cfvo type="min"/>
        <cfvo type="percentile" val="50"/>
        <cfvo type="max"/>
        <color rgb="FF63BE7B"/>
        <color rgb="FFFFEB84"/>
        <color rgb="FFF8696B"/>
      </colorScale>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2D6E2ED-4892-47F7-A078-3DC7E231619F}">
          <x14:formula1>
            <xm:f>ModelsDemand_ToTissue!$D$27:$D$34</xm:f>
          </x14:formula1>
          <xm:sqref>B8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25CC-38F2-489E-AED6-DBB6CCF6B91B}">
  <sheetPr>
    <tabColor theme="0" tint="-0.499984740745262"/>
  </sheetPr>
  <dimension ref="A1:ABH224"/>
  <sheetViews>
    <sheetView zoomScale="110" zoomScaleNormal="110" workbookViewId="0">
      <selection activeCell="AB21" sqref="AB21"/>
    </sheetView>
  </sheetViews>
  <sheetFormatPr defaultRowHeight="14.4" x14ac:dyDescent="0.3"/>
  <cols>
    <col min="3" max="3" width="24.6640625" bestFit="1" customWidth="1"/>
    <col min="4" max="4" width="24.88671875" customWidth="1"/>
    <col min="6" max="6" width="10.6640625" customWidth="1"/>
    <col min="7" max="7" width="40.44140625" customWidth="1"/>
    <col min="8" max="8" width="13.88671875" customWidth="1"/>
    <col min="9" max="9" width="12.33203125" customWidth="1"/>
    <col min="11" max="11" width="10" customWidth="1"/>
    <col min="12" max="12" width="10.44140625" customWidth="1"/>
    <col min="14" max="14" width="10.109375" customWidth="1"/>
    <col min="21" max="21" width="12.109375" customWidth="1"/>
    <col min="23" max="23" width="10.44140625" customWidth="1"/>
    <col min="24" max="24" width="14.21875" customWidth="1"/>
    <col min="25" max="25" width="21.33203125" customWidth="1"/>
    <col min="26" max="26" width="14.21875" customWidth="1"/>
    <col min="27" max="27" width="11.44140625" customWidth="1"/>
    <col min="28" max="29" width="10.44140625" customWidth="1"/>
    <col min="30" max="30" width="11.21875" customWidth="1"/>
    <col min="31" max="31" width="11.6640625" customWidth="1"/>
    <col min="32" max="32" width="11.44140625" customWidth="1"/>
    <col min="33" max="33" width="10.88671875" customWidth="1"/>
    <col min="34" max="34" width="11" customWidth="1"/>
    <col min="35" max="35" width="19.21875" customWidth="1"/>
    <col min="36" max="36" width="10.5546875" customWidth="1"/>
    <col min="37" max="37" width="10.33203125" customWidth="1"/>
    <col min="38" max="38" width="10.109375" customWidth="1"/>
    <col min="39" max="39" width="10.88671875" customWidth="1"/>
    <col min="40" max="40" width="10.6640625" customWidth="1"/>
    <col min="41" max="41" width="10.88671875" customWidth="1"/>
  </cols>
  <sheetData>
    <row r="1" spans="1:716" x14ac:dyDescent="0.3">
      <c r="T1" s="171" t="s">
        <v>404</v>
      </c>
      <c r="U1" s="171"/>
      <c r="V1" s="171"/>
      <c r="W1" s="171"/>
      <c r="X1" s="171"/>
      <c r="Y1" s="171"/>
      <c r="Z1" s="171"/>
    </row>
    <row r="2" spans="1:716" x14ac:dyDescent="0.3">
      <c r="T2" s="171" t="s">
        <v>405</v>
      </c>
      <c r="U2" s="171"/>
      <c r="V2" s="171"/>
      <c r="W2" s="171"/>
      <c r="X2" s="171"/>
      <c r="Y2" s="171"/>
      <c r="Z2" s="171"/>
    </row>
    <row r="3" spans="1:716" x14ac:dyDescent="0.3">
      <c r="T3" s="171" t="s">
        <v>406</v>
      </c>
      <c r="U3" s="171"/>
      <c r="V3" s="171"/>
      <c r="W3" s="171"/>
      <c r="X3" s="171"/>
      <c r="Y3" s="171"/>
      <c r="Z3" s="171"/>
    </row>
    <row r="4" spans="1:716" x14ac:dyDescent="0.3">
      <c r="T4" s="171" t="s">
        <v>407</v>
      </c>
      <c r="U4" s="171"/>
      <c r="V4" s="171"/>
      <c r="W4" s="171"/>
      <c r="X4" s="171"/>
      <c r="Y4" s="171"/>
      <c r="Z4" s="171"/>
    </row>
    <row r="5" spans="1:716" x14ac:dyDescent="0.3">
      <c r="T5" s="171" t="s">
        <v>408</v>
      </c>
      <c r="U5" s="171"/>
      <c r="V5" s="171"/>
      <c r="W5" s="171"/>
      <c r="X5" s="171"/>
      <c r="Y5" s="171"/>
      <c r="Z5" s="171"/>
    </row>
    <row r="6" spans="1:716" x14ac:dyDescent="0.3">
      <c r="F6" s="255" t="s">
        <v>409</v>
      </c>
      <c r="T6" s="171" t="s">
        <v>410</v>
      </c>
      <c r="U6" s="171"/>
      <c r="V6" s="171"/>
      <c r="W6" s="171"/>
      <c r="X6" s="171"/>
      <c r="Y6" s="171"/>
      <c r="Z6" s="171"/>
    </row>
    <row r="7" spans="1:716" x14ac:dyDescent="0.3">
      <c r="T7" s="171" t="s">
        <v>411</v>
      </c>
      <c r="U7" s="171"/>
      <c r="V7" s="171"/>
      <c r="W7" s="171"/>
      <c r="X7" s="171"/>
      <c r="Y7" s="171"/>
      <c r="Z7" s="171"/>
    </row>
    <row r="9" spans="1:716" x14ac:dyDescent="0.3">
      <c r="R9" t="s">
        <v>412</v>
      </c>
      <c r="S9">
        <v>1</v>
      </c>
      <c r="T9">
        <v>13</v>
      </c>
    </row>
    <row r="10" spans="1:716" x14ac:dyDescent="0.3">
      <c r="R10" t="s">
        <v>413</v>
      </c>
      <c r="S10">
        <v>14</v>
      </c>
      <c r="T10">
        <v>26</v>
      </c>
    </row>
    <row r="11" spans="1:716" x14ac:dyDescent="0.3">
      <c r="R11" t="s">
        <v>414</v>
      </c>
      <c r="S11">
        <v>27</v>
      </c>
      <c r="T11">
        <v>39</v>
      </c>
    </row>
    <row r="12" spans="1:716" ht="15" thickBot="1" x14ac:dyDescent="0.35">
      <c r="G12" t="s">
        <v>415</v>
      </c>
      <c r="R12" t="s">
        <v>416</v>
      </c>
      <c r="S12">
        <v>40</v>
      </c>
      <c r="T12">
        <v>52</v>
      </c>
    </row>
    <row r="13" spans="1:716" ht="15" thickBot="1" x14ac:dyDescent="0.35">
      <c r="G13" t="s">
        <v>417</v>
      </c>
      <c r="J13" s="66"/>
      <c r="K13" s="202" t="s">
        <v>418</v>
      </c>
      <c r="L13" s="202">
        <v>0.5</v>
      </c>
      <c r="M13" s="202"/>
      <c r="N13" s="199" t="s">
        <v>419</v>
      </c>
      <c r="AA13" s="256" t="s">
        <v>420</v>
      </c>
      <c r="AB13" s="256"/>
      <c r="AC13" s="256"/>
    </row>
    <row r="14" spans="1:716" ht="15" thickBot="1" x14ac:dyDescent="0.35">
      <c r="G14" s="222"/>
      <c r="J14" s="68" t="s">
        <v>187</v>
      </c>
      <c r="K14" t="s">
        <v>421</v>
      </c>
      <c r="L14" t="s">
        <v>422</v>
      </c>
      <c r="M14" t="s">
        <v>423</v>
      </c>
      <c r="N14" s="257" t="s">
        <v>424</v>
      </c>
      <c r="O14" s="258" t="s">
        <v>425</v>
      </c>
      <c r="Z14" t="s">
        <v>426</v>
      </c>
    </row>
    <row r="15" spans="1:716" ht="18.600000000000001" customHeight="1" thickBot="1" x14ac:dyDescent="0.55000000000000004">
      <c r="A15" s="259" t="s">
        <v>194</v>
      </c>
      <c r="H15" s="260">
        <v>0.29166666666666669</v>
      </c>
      <c r="I15" s="261">
        <v>0.625</v>
      </c>
      <c r="J15" s="262">
        <f>(I15-H15)*24</f>
        <v>8</v>
      </c>
      <c r="K15" s="263">
        <v>0.75</v>
      </c>
      <c r="L15" s="263">
        <v>0.9</v>
      </c>
      <c r="M15" s="264">
        <f>L13/J15</f>
        <v>6.25E-2</v>
      </c>
      <c r="N15" s="265">
        <f>J15*K15*L15*(100%-M15)</f>
        <v>5.0625</v>
      </c>
      <c r="O15" s="266">
        <f>N15/J15</f>
        <v>0.6328125</v>
      </c>
      <c r="AA15" s="215" t="e">
        <f>IF(AA42&gt;0,AA17&amp;" "&amp;AA20,NA())</f>
        <v>#N/A</v>
      </c>
      <c r="AB15" s="215" t="e">
        <f t="shared" ref="AB15:CM15" si="0">IF(AB42&gt;0,AB17&amp;" "&amp;AB20,NA())</f>
        <v>#N/A</v>
      </c>
      <c r="AC15" s="215" t="e">
        <f t="shared" si="0"/>
        <v>#N/A</v>
      </c>
      <c r="AD15" s="215" t="e">
        <f t="shared" si="0"/>
        <v>#N/A</v>
      </c>
      <c r="AE15" s="215" t="e">
        <f t="shared" si="0"/>
        <v>#N/A</v>
      </c>
      <c r="AF15" s="215" t="e">
        <f t="shared" si="0"/>
        <v>#N/A</v>
      </c>
      <c r="AG15" s="215" t="e">
        <f t="shared" si="0"/>
        <v>#N/A</v>
      </c>
      <c r="AH15" s="215" t="e">
        <f t="shared" si="0"/>
        <v>#N/A</v>
      </c>
      <c r="AI15" s="215" t="e">
        <f t="shared" si="0"/>
        <v>#N/A</v>
      </c>
      <c r="AJ15" s="215" t="e">
        <f t="shared" si="0"/>
        <v>#N/A</v>
      </c>
      <c r="AK15" s="215" t="e">
        <f t="shared" si="0"/>
        <v>#N/A</v>
      </c>
      <c r="AL15" s="215" t="e">
        <f t="shared" si="0"/>
        <v>#N/A</v>
      </c>
      <c r="AM15" s="215" t="e">
        <f t="shared" si="0"/>
        <v>#N/A</v>
      </c>
      <c r="AN15" s="215" t="e">
        <f t="shared" si="0"/>
        <v>#N/A</v>
      </c>
      <c r="AO15" s="215" t="e">
        <f t="shared" si="0"/>
        <v>#N/A</v>
      </c>
      <c r="AP15" s="215" t="e">
        <f t="shared" si="0"/>
        <v>#N/A</v>
      </c>
      <c r="AQ15" s="215" t="str">
        <f t="shared" si="0"/>
        <v>2 M</v>
      </c>
      <c r="AR15" s="215" t="e">
        <f t="shared" si="0"/>
        <v>#N/A</v>
      </c>
      <c r="AS15" s="215" t="e">
        <f t="shared" si="0"/>
        <v>#N/A</v>
      </c>
      <c r="AT15" s="215" t="str">
        <f t="shared" si="0"/>
        <v>2 T</v>
      </c>
      <c r="AU15" s="215" t="e">
        <f t="shared" si="0"/>
        <v>#N/A</v>
      </c>
      <c r="AV15" s="215" t="e">
        <f t="shared" si="0"/>
        <v>#N/A</v>
      </c>
      <c r="AW15" s="215" t="str">
        <f t="shared" si="0"/>
        <v>2 W</v>
      </c>
      <c r="AX15" s="215" t="e">
        <f t="shared" si="0"/>
        <v>#N/A</v>
      </c>
      <c r="AY15" s="215" t="e">
        <f t="shared" si="0"/>
        <v>#N/A</v>
      </c>
      <c r="AZ15" s="215" t="str">
        <f t="shared" si="0"/>
        <v>2 Th</v>
      </c>
      <c r="BA15" s="215" t="e">
        <f t="shared" si="0"/>
        <v>#N/A</v>
      </c>
      <c r="BB15" s="215" t="e">
        <f t="shared" si="0"/>
        <v>#N/A</v>
      </c>
      <c r="BC15" s="215" t="str">
        <f t="shared" si="0"/>
        <v>2 F</v>
      </c>
      <c r="BD15" s="215" t="e">
        <f t="shared" si="0"/>
        <v>#N/A</v>
      </c>
      <c r="BE15" s="215" t="e">
        <f t="shared" si="0"/>
        <v>#N/A</v>
      </c>
      <c r="BF15" s="215" t="str">
        <f t="shared" si="0"/>
        <v>3 M</v>
      </c>
      <c r="BG15" s="215" t="e">
        <f t="shared" si="0"/>
        <v>#N/A</v>
      </c>
      <c r="BH15" s="215" t="e">
        <f t="shared" si="0"/>
        <v>#N/A</v>
      </c>
      <c r="BI15" s="215" t="str">
        <f t="shared" si="0"/>
        <v>3 T</v>
      </c>
      <c r="BJ15" s="215" t="e">
        <f t="shared" si="0"/>
        <v>#N/A</v>
      </c>
      <c r="BK15" s="215" t="e">
        <f t="shared" si="0"/>
        <v>#N/A</v>
      </c>
      <c r="BL15" s="215" t="str">
        <f t="shared" si="0"/>
        <v>3 W</v>
      </c>
      <c r="BM15" s="215" t="e">
        <f t="shared" si="0"/>
        <v>#N/A</v>
      </c>
      <c r="BN15" s="215" t="e">
        <f t="shared" si="0"/>
        <v>#N/A</v>
      </c>
      <c r="BO15" s="215" t="str">
        <f t="shared" si="0"/>
        <v>3 Th</v>
      </c>
      <c r="BP15" s="215" t="e">
        <f t="shared" si="0"/>
        <v>#N/A</v>
      </c>
      <c r="BQ15" s="215" t="e">
        <f t="shared" si="0"/>
        <v>#N/A</v>
      </c>
      <c r="BR15" s="215" t="e">
        <f t="shared" si="0"/>
        <v>#N/A</v>
      </c>
      <c r="BS15" s="215" t="e">
        <f t="shared" si="0"/>
        <v>#N/A</v>
      </c>
      <c r="BT15" s="215" t="e">
        <f t="shared" si="0"/>
        <v>#N/A</v>
      </c>
      <c r="BU15" s="215" t="e">
        <f t="shared" si="0"/>
        <v>#N/A</v>
      </c>
      <c r="BV15" s="215" t="e">
        <f t="shared" si="0"/>
        <v>#N/A</v>
      </c>
      <c r="BW15" s="215" t="e">
        <f t="shared" si="0"/>
        <v>#N/A</v>
      </c>
      <c r="BX15" s="215" t="str">
        <f t="shared" si="0"/>
        <v>4 T</v>
      </c>
      <c r="BY15" s="215" t="e">
        <f t="shared" si="0"/>
        <v>#N/A</v>
      </c>
      <c r="BZ15" s="215" t="e">
        <f t="shared" si="0"/>
        <v>#N/A</v>
      </c>
      <c r="CA15" s="215" t="e">
        <f t="shared" si="0"/>
        <v>#N/A</v>
      </c>
      <c r="CB15" s="215" t="e">
        <f t="shared" si="0"/>
        <v>#N/A</v>
      </c>
      <c r="CC15" s="215" t="e">
        <f t="shared" si="0"/>
        <v>#N/A</v>
      </c>
      <c r="CD15" s="215" t="e">
        <f t="shared" si="0"/>
        <v>#N/A</v>
      </c>
      <c r="CE15" s="215" t="e">
        <f t="shared" si="0"/>
        <v>#N/A</v>
      </c>
      <c r="CF15" s="215" t="e">
        <f t="shared" si="0"/>
        <v>#N/A</v>
      </c>
      <c r="CG15" s="215" t="str">
        <f t="shared" si="0"/>
        <v>4 F</v>
      </c>
      <c r="CH15" s="215" t="e">
        <f t="shared" si="0"/>
        <v>#N/A</v>
      </c>
      <c r="CI15" s="215" t="e">
        <f t="shared" si="0"/>
        <v>#N/A</v>
      </c>
      <c r="CJ15" s="215" t="str">
        <f t="shared" si="0"/>
        <v>5 M</v>
      </c>
      <c r="CK15" s="215" t="e">
        <f t="shared" si="0"/>
        <v>#N/A</v>
      </c>
      <c r="CL15" s="215" t="e">
        <f t="shared" si="0"/>
        <v>#N/A</v>
      </c>
      <c r="CM15" s="215" t="e">
        <f t="shared" si="0"/>
        <v>#N/A</v>
      </c>
      <c r="CN15" s="215" t="e">
        <f t="shared" ref="CN15:EY15" si="1">IF(CN42&gt;0,CN17&amp;" "&amp;CN20,NA())</f>
        <v>#N/A</v>
      </c>
      <c r="CO15" s="215" t="e">
        <f t="shared" si="1"/>
        <v>#N/A</v>
      </c>
      <c r="CP15" s="215" t="str">
        <f t="shared" si="1"/>
        <v>5 W</v>
      </c>
      <c r="CQ15" s="215" t="e">
        <f t="shared" si="1"/>
        <v>#N/A</v>
      </c>
      <c r="CR15" s="215" t="e">
        <f t="shared" si="1"/>
        <v>#N/A</v>
      </c>
      <c r="CS15" s="215" t="str">
        <f t="shared" si="1"/>
        <v>5 Th</v>
      </c>
      <c r="CT15" s="215" t="e">
        <f t="shared" si="1"/>
        <v>#N/A</v>
      </c>
      <c r="CU15" s="215" t="e">
        <f t="shared" si="1"/>
        <v>#N/A</v>
      </c>
      <c r="CV15" s="215" t="str">
        <f t="shared" si="1"/>
        <v>5 F</v>
      </c>
      <c r="CW15" s="215" t="e">
        <f t="shared" si="1"/>
        <v>#N/A</v>
      </c>
      <c r="CX15" s="215" t="str">
        <f t="shared" si="1"/>
        <v>6 M</v>
      </c>
      <c r="CY15" s="215" t="e">
        <f t="shared" si="1"/>
        <v>#N/A</v>
      </c>
      <c r="CZ15" s="215" t="e">
        <f t="shared" si="1"/>
        <v>#N/A</v>
      </c>
      <c r="DA15" s="215" t="e">
        <f t="shared" si="1"/>
        <v>#N/A</v>
      </c>
      <c r="DB15" s="215" t="e">
        <f t="shared" si="1"/>
        <v>#N/A</v>
      </c>
      <c r="DC15" s="215" t="e">
        <f t="shared" si="1"/>
        <v>#N/A</v>
      </c>
      <c r="DD15" s="215" t="str">
        <f t="shared" si="1"/>
        <v>6 W</v>
      </c>
      <c r="DE15" s="215" t="e">
        <f t="shared" si="1"/>
        <v>#N/A</v>
      </c>
      <c r="DF15" s="215" t="e">
        <f t="shared" si="1"/>
        <v>#N/A</v>
      </c>
      <c r="DG15" s="215" t="e">
        <f t="shared" si="1"/>
        <v>#N/A</v>
      </c>
      <c r="DH15" s="215" t="e">
        <f t="shared" si="1"/>
        <v>#N/A</v>
      </c>
      <c r="DI15" s="215" t="e">
        <f t="shared" si="1"/>
        <v>#N/A</v>
      </c>
      <c r="DJ15" s="215" t="e">
        <f t="shared" si="1"/>
        <v>#N/A</v>
      </c>
      <c r="DK15" s="215" t="e">
        <f t="shared" si="1"/>
        <v>#N/A</v>
      </c>
      <c r="DL15" s="215" t="e">
        <f t="shared" si="1"/>
        <v>#N/A</v>
      </c>
      <c r="DM15" s="215" t="str">
        <f t="shared" si="1"/>
        <v>7 M</v>
      </c>
      <c r="DN15" s="215" t="e">
        <f t="shared" si="1"/>
        <v>#N/A</v>
      </c>
      <c r="DO15" s="215" t="e">
        <f t="shared" si="1"/>
        <v>#N/A</v>
      </c>
      <c r="DP15" s="215" t="e">
        <f t="shared" si="1"/>
        <v>#N/A</v>
      </c>
      <c r="DQ15" s="215" t="e">
        <f t="shared" si="1"/>
        <v>#N/A</v>
      </c>
      <c r="DR15" s="215" t="e">
        <f t="shared" si="1"/>
        <v>#N/A</v>
      </c>
      <c r="DS15" s="215" t="str">
        <f t="shared" si="1"/>
        <v>7 W</v>
      </c>
      <c r="DT15" s="215" t="e">
        <f t="shared" si="1"/>
        <v>#N/A</v>
      </c>
      <c r="DU15" s="215" t="e">
        <f t="shared" si="1"/>
        <v>#N/A</v>
      </c>
      <c r="DV15" s="215" t="str">
        <f t="shared" si="1"/>
        <v>7 Th</v>
      </c>
      <c r="DW15" s="215" t="e">
        <f t="shared" si="1"/>
        <v>#N/A</v>
      </c>
      <c r="DX15" s="215" t="e">
        <f t="shared" si="1"/>
        <v>#N/A</v>
      </c>
      <c r="DY15" s="215" t="e">
        <f t="shared" si="1"/>
        <v>#N/A</v>
      </c>
      <c r="DZ15" s="215" t="e">
        <f t="shared" si="1"/>
        <v>#N/A</v>
      </c>
      <c r="EA15" s="215" t="e">
        <f t="shared" si="1"/>
        <v>#N/A</v>
      </c>
      <c r="EB15" s="215" t="e">
        <f t="shared" si="1"/>
        <v>#N/A</v>
      </c>
      <c r="EC15" s="215" t="e">
        <f t="shared" si="1"/>
        <v>#N/A</v>
      </c>
      <c r="ED15" s="215" t="e">
        <f t="shared" si="1"/>
        <v>#N/A</v>
      </c>
      <c r="EE15" s="215" t="e">
        <f t="shared" si="1"/>
        <v>#N/A</v>
      </c>
      <c r="EF15" s="215" t="e">
        <f t="shared" si="1"/>
        <v>#N/A</v>
      </c>
      <c r="EG15" s="215" t="str">
        <f t="shared" si="1"/>
        <v>8 T</v>
      </c>
      <c r="EH15" s="215" t="str">
        <f t="shared" si="1"/>
        <v>8 W</v>
      </c>
      <c r="EI15" s="215" t="e">
        <f t="shared" si="1"/>
        <v>#N/A</v>
      </c>
      <c r="EJ15" s="215" t="e">
        <f t="shared" si="1"/>
        <v>#N/A</v>
      </c>
      <c r="EK15" s="215" t="e">
        <f t="shared" si="1"/>
        <v>#N/A</v>
      </c>
      <c r="EL15" s="215" t="e">
        <f t="shared" si="1"/>
        <v>#N/A</v>
      </c>
      <c r="EM15" s="215" t="e">
        <f t="shared" si="1"/>
        <v>#N/A</v>
      </c>
      <c r="EN15" s="215" t="str">
        <f t="shared" si="1"/>
        <v>8 F</v>
      </c>
      <c r="EO15" s="215" t="e">
        <f t="shared" si="1"/>
        <v>#N/A</v>
      </c>
      <c r="EP15" s="215" t="e">
        <f t="shared" si="1"/>
        <v>#N/A</v>
      </c>
      <c r="EQ15" s="215" t="str">
        <f t="shared" si="1"/>
        <v>9 M</v>
      </c>
      <c r="ER15" s="215" t="e">
        <f t="shared" si="1"/>
        <v>#N/A</v>
      </c>
      <c r="ES15" s="215" t="e">
        <f t="shared" si="1"/>
        <v>#N/A</v>
      </c>
      <c r="ET15" s="215" t="e">
        <f t="shared" si="1"/>
        <v>#N/A</v>
      </c>
      <c r="EU15" s="215" t="e">
        <f t="shared" si="1"/>
        <v>#N/A</v>
      </c>
      <c r="EV15" s="215" t="e">
        <f t="shared" si="1"/>
        <v>#N/A</v>
      </c>
      <c r="EW15" s="215" t="str">
        <f t="shared" si="1"/>
        <v>9 W</v>
      </c>
      <c r="EX15" s="215" t="e">
        <f t="shared" si="1"/>
        <v>#N/A</v>
      </c>
      <c r="EY15" s="215" t="e">
        <f t="shared" si="1"/>
        <v>#N/A</v>
      </c>
      <c r="EZ15" s="215" t="str">
        <f t="shared" ref="EZ15:HK15" si="2">IF(EZ42&gt;0,EZ17&amp;" "&amp;EZ20,NA())</f>
        <v>9 Th</v>
      </c>
      <c r="FA15" s="215" t="e">
        <f t="shared" si="2"/>
        <v>#N/A</v>
      </c>
      <c r="FB15" s="215" t="e">
        <f t="shared" si="2"/>
        <v>#N/A</v>
      </c>
      <c r="FC15" s="215" t="e">
        <f t="shared" si="2"/>
        <v>#N/A</v>
      </c>
      <c r="FD15" s="215" t="e">
        <f t="shared" si="2"/>
        <v>#N/A</v>
      </c>
      <c r="FE15" s="215" t="e">
        <f t="shared" si="2"/>
        <v>#N/A</v>
      </c>
      <c r="FF15" s="215" t="e">
        <f t="shared" si="2"/>
        <v>#N/A</v>
      </c>
      <c r="FG15" s="215" t="str">
        <f t="shared" si="2"/>
        <v>10 M</v>
      </c>
      <c r="FH15" s="215" t="e">
        <f t="shared" si="2"/>
        <v>#N/A</v>
      </c>
      <c r="FI15" s="215" t="e">
        <f t="shared" si="2"/>
        <v>#N/A</v>
      </c>
      <c r="FJ15" s="215" t="str">
        <f t="shared" si="2"/>
        <v>10 T</v>
      </c>
      <c r="FK15" s="215" t="e">
        <f t="shared" si="2"/>
        <v>#N/A</v>
      </c>
      <c r="FL15" s="215" t="e">
        <f t="shared" si="2"/>
        <v>#N/A</v>
      </c>
      <c r="FM15" s="215" t="str">
        <f t="shared" si="2"/>
        <v>10 W</v>
      </c>
      <c r="FN15" s="215" t="e">
        <f t="shared" si="2"/>
        <v>#N/A</v>
      </c>
      <c r="FO15" s="215" t="e">
        <f t="shared" si="2"/>
        <v>#N/A</v>
      </c>
      <c r="FP15" s="215" t="str">
        <f t="shared" si="2"/>
        <v>10 Th</v>
      </c>
      <c r="FQ15" s="215" t="e">
        <f t="shared" si="2"/>
        <v>#N/A</v>
      </c>
      <c r="FR15" s="215" t="e">
        <f t="shared" si="2"/>
        <v>#N/A</v>
      </c>
      <c r="FS15" s="215" t="str">
        <f t="shared" si="2"/>
        <v>10 F</v>
      </c>
      <c r="FT15" s="215" t="e">
        <f t="shared" si="2"/>
        <v>#N/A</v>
      </c>
      <c r="FU15" s="215" t="e">
        <f t="shared" si="2"/>
        <v>#N/A</v>
      </c>
      <c r="FV15" s="215" t="str">
        <f t="shared" si="2"/>
        <v>11 M</v>
      </c>
      <c r="FW15" s="215" t="e">
        <f t="shared" si="2"/>
        <v>#N/A</v>
      </c>
      <c r="FX15" s="215" t="e">
        <f t="shared" si="2"/>
        <v>#N/A</v>
      </c>
      <c r="FY15" s="215" t="str">
        <f t="shared" si="2"/>
        <v>11 T</v>
      </c>
      <c r="FZ15" s="215" t="e">
        <f t="shared" si="2"/>
        <v>#N/A</v>
      </c>
      <c r="GA15" s="215" t="e">
        <f t="shared" si="2"/>
        <v>#N/A</v>
      </c>
      <c r="GB15" s="215" t="str">
        <f t="shared" si="2"/>
        <v>11 W</v>
      </c>
      <c r="GC15" s="215" t="e">
        <f t="shared" si="2"/>
        <v>#N/A</v>
      </c>
      <c r="GD15" s="215" t="e">
        <f t="shared" si="2"/>
        <v>#N/A</v>
      </c>
      <c r="GE15" s="215" t="str">
        <f t="shared" si="2"/>
        <v>11 Th</v>
      </c>
      <c r="GF15" s="215" t="e">
        <f t="shared" si="2"/>
        <v>#N/A</v>
      </c>
      <c r="GG15" s="215" t="e">
        <f t="shared" si="2"/>
        <v>#N/A</v>
      </c>
      <c r="GH15" s="215" t="str">
        <f t="shared" si="2"/>
        <v>11 F</v>
      </c>
      <c r="GI15" s="215" t="e">
        <f t="shared" si="2"/>
        <v>#N/A</v>
      </c>
      <c r="GJ15" s="215" t="e">
        <f t="shared" si="2"/>
        <v>#N/A</v>
      </c>
      <c r="GK15" s="215" t="str">
        <f t="shared" si="2"/>
        <v>12 M</v>
      </c>
      <c r="GL15" s="215" t="e">
        <f t="shared" si="2"/>
        <v>#N/A</v>
      </c>
      <c r="GM15" s="215" t="e">
        <f t="shared" si="2"/>
        <v>#N/A</v>
      </c>
      <c r="GN15" s="215" t="str">
        <f t="shared" si="2"/>
        <v>12 T</v>
      </c>
      <c r="GO15" s="215" t="e">
        <f t="shared" si="2"/>
        <v>#N/A</v>
      </c>
      <c r="GP15" s="215" t="e">
        <f t="shared" si="2"/>
        <v>#N/A</v>
      </c>
      <c r="GQ15" s="215" t="str">
        <f t="shared" si="2"/>
        <v>12 W</v>
      </c>
      <c r="GR15" s="215" t="e">
        <f t="shared" si="2"/>
        <v>#N/A</v>
      </c>
      <c r="GS15" s="215" t="e">
        <f t="shared" si="2"/>
        <v>#N/A</v>
      </c>
      <c r="GT15" s="215" t="str">
        <f t="shared" si="2"/>
        <v>12 Th</v>
      </c>
      <c r="GU15" s="215" t="e">
        <f t="shared" si="2"/>
        <v>#N/A</v>
      </c>
      <c r="GV15" s="215" t="e">
        <f t="shared" si="2"/>
        <v>#N/A</v>
      </c>
      <c r="GW15" s="215" t="str">
        <f t="shared" si="2"/>
        <v>12 F</v>
      </c>
      <c r="GX15" s="215" t="e">
        <f t="shared" si="2"/>
        <v>#N/A</v>
      </c>
      <c r="GY15" s="215" t="e">
        <f t="shared" si="2"/>
        <v>#N/A</v>
      </c>
      <c r="GZ15" s="215" t="str">
        <f t="shared" si="2"/>
        <v>13 M</v>
      </c>
      <c r="HA15" s="215" t="e">
        <f t="shared" si="2"/>
        <v>#N/A</v>
      </c>
      <c r="HB15" s="215" t="e">
        <f t="shared" si="2"/>
        <v>#N/A</v>
      </c>
      <c r="HC15" s="215" t="str">
        <f t="shared" si="2"/>
        <v>13 T</v>
      </c>
      <c r="HD15" s="215" t="e">
        <f t="shared" si="2"/>
        <v>#N/A</v>
      </c>
      <c r="HE15" s="215" t="e">
        <f t="shared" si="2"/>
        <v>#N/A</v>
      </c>
      <c r="HF15" s="215" t="str">
        <f t="shared" si="2"/>
        <v>13 W</v>
      </c>
      <c r="HG15" s="215" t="e">
        <f t="shared" si="2"/>
        <v>#N/A</v>
      </c>
      <c r="HH15" s="215" t="e">
        <f t="shared" si="2"/>
        <v>#N/A</v>
      </c>
      <c r="HI15" s="215" t="str">
        <f t="shared" si="2"/>
        <v>13 Th</v>
      </c>
      <c r="HJ15" s="215" t="e">
        <f t="shared" si="2"/>
        <v>#N/A</v>
      </c>
      <c r="HK15" s="215" t="e">
        <f t="shared" si="2"/>
        <v>#N/A</v>
      </c>
      <c r="HL15" s="215" t="str">
        <f t="shared" ref="HL15:JW15" si="3">IF(HL42&gt;0,HL17&amp;" "&amp;HL20,NA())</f>
        <v>13 F</v>
      </c>
      <c r="HM15" s="215" t="e">
        <f t="shared" si="3"/>
        <v>#N/A</v>
      </c>
      <c r="HN15" s="215" t="str">
        <f t="shared" si="3"/>
        <v>14 M</v>
      </c>
      <c r="HO15" s="215" t="e">
        <f t="shared" si="3"/>
        <v>#N/A</v>
      </c>
      <c r="HP15" s="215" t="e">
        <f t="shared" si="3"/>
        <v>#N/A</v>
      </c>
      <c r="HQ15" s="215" t="e">
        <f t="shared" si="3"/>
        <v>#N/A</v>
      </c>
      <c r="HR15" s="215" t="e">
        <f t="shared" si="3"/>
        <v>#N/A</v>
      </c>
      <c r="HS15" s="215" t="e">
        <f t="shared" si="3"/>
        <v>#N/A</v>
      </c>
      <c r="HT15" s="215" t="str">
        <f t="shared" si="3"/>
        <v>14 W</v>
      </c>
      <c r="HU15" s="215" t="e">
        <f t="shared" si="3"/>
        <v>#N/A</v>
      </c>
      <c r="HV15" s="215" t="e">
        <f t="shared" si="3"/>
        <v>#N/A</v>
      </c>
      <c r="HW15" s="215" t="str">
        <f t="shared" si="3"/>
        <v>14 Th</v>
      </c>
      <c r="HX15" s="215" t="e">
        <f t="shared" si="3"/>
        <v>#N/A</v>
      </c>
      <c r="HY15" s="215" t="e">
        <f t="shared" si="3"/>
        <v>#N/A</v>
      </c>
      <c r="HZ15" s="215" t="str">
        <f t="shared" si="3"/>
        <v>14 F</v>
      </c>
      <c r="IA15" s="215" t="e">
        <f t="shared" si="3"/>
        <v>#N/A</v>
      </c>
      <c r="IB15" s="215" t="e">
        <f t="shared" si="3"/>
        <v>#N/A</v>
      </c>
      <c r="IC15" s="215" t="str">
        <f t="shared" si="3"/>
        <v>15 M</v>
      </c>
      <c r="ID15" s="215" t="e">
        <f t="shared" si="3"/>
        <v>#N/A</v>
      </c>
      <c r="IE15" s="215" t="e">
        <f t="shared" si="3"/>
        <v>#N/A</v>
      </c>
      <c r="IF15" s="215" t="e">
        <f t="shared" si="3"/>
        <v>#N/A</v>
      </c>
      <c r="IG15" s="215" t="e">
        <f t="shared" si="3"/>
        <v>#N/A</v>
      </c>
      <c r="IH15" s="215" t="e">
        <f t="shared" si="3"/>
        <v>#N/A</v>
      </c>
      <c r="II15" s="215" t="str">
        <f t="shared" si="3"/>
        <v>15 W</v>
      </c>
      <c r="IJ15" s="215" t="e">
        <f t="shared" si="3"/>
        <v>#N/A</v>
      </c>
      <c r="IK15" s="215" t="e">
        <f t="shared" si="3"/>
        <v>#N/A</v>
      </c>
      <c r="IL15" s="215" t="str">
        <f t="shared" si="3"/>
        <v>15 Th</v>
      </c>
      <c r="IM15" s="215" t="e">
        <f t="shared" si="3"/>
        <v>#N/A</v>
      </c>
      <c r="IN15" s="215" t="e">
        <f t="shared" si="3"/>
        <v>#N/A</v>
      </c>
      <c r="IO15" s="215" t="str">
        <f t="shared" si="3"/>
        <v>15 F</v>
      </c>
      <c r="IP15" s="215" t="e">
        <f t="shared" si="3"/>
        <v>#N/A</v>
      </c>
      <c r="IQ15" s="215" t="e">
        <f t="shared" si="3"/>
        <v>#N/A</v>
      </c>
      <c r="IR15" s="215" t="str">
        <f t="shared" si="3"/>
        <v>16 M</v>
      </c>
      <c r="IS15" s="215" t="e">
        <f t="shared" si="3"/>
        <v>#N/A</v>
      </c>
      <c r="IT15" s="215" t="e">
        <f t="shared" si="3"/>
        <v>#N/A</v>
      </c>
      <c r="IU15" s="215" t="e">
        <f t="shared" si="3"/>
        <v>#N/A</v>
      </c>
      <c r="IV15" s="215" t="e">
        <f t="shared" si="3"/>
        <v>#N/A</v>
      </c>
      <c r="IW15" s="215" t="e">
        <f t="shared" si="3"/>
        <v>#N/A</v>
      </c>
      <c r="IX15" s="215" t="str">
        <f t="shared" si="3"/>
        <v>16 W</v>
      </c>
      <c r="IY15" s="215" t="e">
        <f t="shared" si="3"/>
        <v>#N/A</v>
      </c>
      <c r="IZ15" s="215" t="e">
        <f t="shared" si="3"/>
        <v>#N/A</v>
      </c>
      <c r="JA15" s="215" t="str">
        <f t="shared" si="3"/>
        <v>16 Th</v>
      </c>
      <c r="JB15" s="215" t="e">
        <f t="shared" si="3"/>
        <v>#N/A</v>
      </c>
      <c r="JC15" s="215" t="e">
        <f t="shared" si="3"/>
        <v>#N/A</v>
      </c>
      <c r="JD15" s="215" t="str">
        <f t="shared" si="3"/>
        <v>16 F</v>
      </c>
      <c r="JE15" s="215" t="e">
        <f t="shared" si="3"/>
        <v>#N/A</v>
      </c>
      <c r="JF15" s="215" t="e">
        <f t="shared" si="3"/>
        <v>#N/A</v>
      </c>
      <c r="JG15" s="215" t="e">
        <f t="shared" si="3"/>
        <v>#N/A</v>
      </c>
      <c r="JH15" s="215" t="e">
        <f t="shared" si="3"/>
        <v>#N/A</v>
      </c>
      <c r="JI15" s="215" t="e">
        <f t="shared" si="3"/>
        <v>#N/A</v>
      </c>
      <c r="JJ15" s="215" t="e">
        <f t="shared" si="3"/>
        <v>#N/A</v>
      </c>
      <c r="JK15" s="215" t="e">
        <f t="shared" si="3"/>
        <v>#N/A</v>
      </c>
      <c r="JL15" s="215" t="e">
        <f t="shared" si="3"/>
        <v>#N/A</v>
      </c>
      <c r="JM15" s="215" t="str">
        <f t="shared" si="3"/>
        <v>17 W</v>
      </c>
      <c r="JN15" s="215" t="e">
        <f t="shared" si="3"/>
        <v>#N/A</v>
      </c>
      <c r="JO15" s="215" t="e">
        <f t="shared" si="3"/>
        <v>#N/A</v>
      </c>
      <c r="JP15" s="215" t="str">
        <f t="shared" si="3"/>
        <v>17 Th</v>
      </c>
      <c r="JQ15" s="215" t="e">
        <f t="shared" si="3"/>
        <v>#N/A</v>
      </c>
      <c r="JR15" s="215" t="e">
        <f t="shared" si="3"/>
        <v>#N/A</v>
      </c>
      <c r="JS15" s="215" t="str">
        <f t="shared" si="3"/>
        <v>17 F</v>
      </c>
      <c r="JT15" s="215" t="e">
        <f t="shared" si="3"/>
        <v>#N/A</v>
      </c>
      <c r="JU15" s="215" t="e">
        <f t="shared" si="3"/>
        <v>#N/A</v>
      </c>
      <c r="JV15" s="215" t="e">
        <f t="shared" si="3"/>
        <v>#N/A</v>
      </c>
      <c r="JW15" s="215" t="str">
        <f t="shared" si="3"/>
        <v>18 M</v>
      </c>
      <c r="JX15" s="215" t="e">
        <f t="shared" ref="JX15:MI15" si="4">IF(JX42&gt;0,JX17&amp;" "&amp;JX20,NA())</f>
        <v>#N/A</v>
      </c>
      <c r="JY15" s="215" t="e">
        <f t="shared" si="4"/>
        <v>#N/A</v>
      </c>
      <c r="JZ15" s="215" t="str">
        <f t="shared" si="4"/>
        <v>18 T</v>
      </c>
      <c r="KA15" s="215" t="e">
        <f t="shared" si="4"/>
        <v>#N/A</v>
      </c>
      <c r="KB15" s="215" t="e">
        <f t="shared" si="4"/>
        <v>#N/A</v>
      </c>
      <c r="KC15" s="215" t="str">
        <f t="shared" si="4"/>
        <v>18 W</v>
      </c>
      <c r="KD15" s="215" t="e">
        <f t="shared" si="4"/>
        <v>#N/A</v>
      </c>
      <c r="KE15" s="215" t="e">
        <f t="shared" si="4"/>
        <v>#N/A</v>
      </c>
      <c r="KF15" s="215" t="str">
        <f t="shared" si="4"/>
        <v>18 Th</v>
      </c>
      <c r="KG15" s="215" t="e">
        <f t="shared" si="4"/>
        <v>#N/A</v>
      </c>
      <c r="KH15" s="215" t="e">
        <f t="shared" si="4"/>
        <v>#N/A</v>
      </c>
      <c r="KI15" s="215" t="str">
        <f t="shared" si="4"/>
        <v>18 F</v>
      </c>
      <c r="KJ15" s="215" t="e">
        <f t="shared" si="4"/>
        <v>#N/A</v>
      </c>
      <c r="KK15" s="215" t="e">
        <f t="shared" si="4"/>
        <v>#N/A</v>
      </c>
      <c r="KL15" s="215" t="str">
        <f t="shared" si="4"/>
        <v>19 M</v>
      </c>
      <c r="KM15" s="215" t="e">
        <f t="shared" si="4"/>
        <v>#N/A</v>
      </c>
      <c r="KN15" s="215" t="e">
        <f t="shared" si="4"/>
        <v>#N/A</v>
      </c>
      <c r="KO15" s="215" t="str">
        <f t="shared" si="4"/>
        <v>19 T</v>
      </c>
      <c r="KP15" s="215" t="e">
        <f t="shared" si="4"/>
        <v>#N/A</v>
      </c>
      <c r="KQ15" s="215" t="e">
        <f t="shared" si="4"/>
        <v>#N/A</v>
      </c>
      <c r="KR15" s="215" t="str">
        <f t="shared" si="4"/>
        <v>19 W</v>
      </c>
      <c r="KS15" s="215" t="e">
        <f t="shared" si="4"/>
        <v>#N/A</v>
      </c>
      <c r="KT15" s="215" t="e">
        <f t="shared" si="4"/>
        <v>#N/A</v>
      </c>
      <c r="KU15" s="215" t="str">
        <f t="shared" si="4"/>
        <v>19 Th</v>
      </c>
      <c r="KV15" s="215" t="e">
        <f t="shared" si="4"/>
        <v>#N/A</v>
      </c>
      <c r="KW15" s="215" t="e">
        <f t="shared" si="4"/>
        <v>#N/A</v>
      </c>
      <c r="KX15" s="215" t="str">
        <f t="shared" si="4"/>
        <v>19 F</v>
      </c>
      <c r="KY15" s="215" t="e">
        <f t="shared" si="4"/>
        <v>#N/A</v>
      </c>
      <c r="KZ15" s="215" t="e">
        <f t="shared" si="4"/>
        <v>#N/A</v>
      </c>
      <c r="LA15" s="215" t="str">
        <f t="shared" si="4"/>
        <v>20 M</v>
      </c>
      <c r="LB15" s="215" t="e">
        <f t="shared" si="4"/>
        <v>#N/A</v>
      </c>
      <c r="LC15" s="215" t="e">
        <f t="shared" si="4"/>
        <v>#N/A</v>
      </c>
      <c r="LD15" s="215" t="str">
        <f t="shared" si="4"/>
        <v>20 T</v>
      </c>
      <c r="LE15" s="215" t="e">
        <f t="shared" si="4"/>
        <v>#N/A</v>
      </c>
      <c r="LF15" s="215" t="e">
        <f t="shared" si="4"/>
        <v>#N/A</v>
      </c>
      <c r="LG15" s="215" t="str">
        <f t="shared" si="4"/>
        <v>20 W</v>
      </c>
      <c r="LH15" s="215" t="e">
        <f t="shared" si="4"/>
        <v>#N/A</v>
      </c>
      <c r="LI15" s="215" t="e">
        <f t="shared" si="4"/>
        <v>#N/A</v>
      </c>
      <c r="LJ15" s="215" t="str">
        <f t="shared" si="4"/>
        <v>20 Th</v>
      </c>
      <c r="LK15" s="215" t="e">
        <f t="shared" si="4"/>
        <v>#N/A</v>
      </c>
      <c r="LL15" s="215" t="e">
        <f t="shared" si="4"/>
        <v>#N/A</v>
      </c>
      <c r="LM15" s="215" t="str">
        <f t="shared" si="4"/>
        <v>20 F</v>
      </c>
      <c r="LN15" s="215" t="e">
        <f t="shared" si="4"/>
        <v>#N/A</v>
      </c>
      <c r="LO15" s="215" t="e">
        <f t="shared" si="4"/>
        <v>#N/A</v>
      </c>
      <c r="LP15" s="215" t="str">
        <f t="shared" si="4"/>
        <v>21 M</v>
      </c>
      <c r="LQ15" s="215" t="e">
        <f t="shared" si="4"/>
        <v>#N/A</v>
      </c>
      <c r="LR15" s="215" t="e">
        <f t="shared" si="4"/>
        <v>#N/A</v>
      </c>
      <c r="LS15" s="215" t="str">
        <f t="shared" si="4"/>
        <v>21 T</v>
      </c>
      <c r="LT15" s="215" t="e">
        <f t="shared" si="4"/>
        <v>#N/A</v>
      </c>
      <c r="LU15" s="215" t="e">
        <f t="shared" si="4"/>
        <v>#N/A</v>
      </c>
      <c r="LV15" s="215" t="str">
        <f t="shared" si="4"/>
        <v>21 W</v>
      </c>
      <c r="LW15" s="215" t="e">
        <f t="shared" si="4"/>
        <v>#N/A</v>
      </c>
      <c r="LX15" s="215" t="e">
        <f t="shared" si="4"/>
        <v>#N/A</v>
      </c>
      <c r="LY15" s="215" t="str">
        <f t="shared" si="4"/>
        <v>21 Th</v>
      </c>
      <c r="LZ15" s="215" t="e">
        <f t="shared" si="4"/>
        <v>#N/A</v>
      </c>
      <c r="MA15" s="215" t="str">
        <f t="shared" si="4"/>
        <v>21 F</v>
      </c>
      <c r="MB15" s="215" t="e">
        <f t="shared" si="4"/>
        <v>#N/A</v>
      </c>
      <c r="MC15" s="215" t="e">
        <f t="shared" si="4"/>
        <v>#N/A</v>
      </c>
      <c r="MD15" s="215" t="e">
        <f t="shared" si="4"/>
        <v>#N/A</v>
      </c>
      <c r="ME15" s="215" t="e">
        <f t="shared" si="4"/>
        <v>#N/A</v>
      </c>
      <c r="MF15" s="215" t="e">
        <f t="shared" si="4"/>
        <v>#N/A</v>
      </c>
      <c r="MG15" s="215" t="e">
        <f t="shared" si="4"/>
        <v>#N/A</v>
      </c>
      <c r="MH15" s="215" t="str">
        <f t="shared" si="4"/>
        <v>22 T</v>
      </c>
      <c r="MI15" s="215" t="e">
        <f t="shared" si="4"/>
        <v>#N/A</v>
      </c>
      <c r="MJ15" s="215" t="e">
        <f t="shared" ref="MJ15:OU15" si="5">IF(MJ42&gt;0,MJ17&amp;" "&amp;MJ20,NA())</f>
        <v>#N/A</v>
      </c>
      <c r="MK15" s="215" t="str">
        <f t="shared" si="5"/>
        <v>22 W</v>
      </c>
      <c r="ML15" s="215" t="e">
        <f t="shared" si="5"/>
        <v>#N/A</v>
      </c>
      <c r="MM15" s="215" t="e">
        <f t="shared" si="5"/>
        <v>#N/A</v>
      </c>
      <c r="MN15" s="215" t="e">
        <f t="shared" si="5"/>
        <v>#N/A</v>
      </c>
      <c r="MO15" s="215" t="e">
        <f t="shared" si="5"/>
        <v>#N/A</v>
      </c>
      <c r="MP15" s="215" t="e">
        <f t="shared" si="5"/>
        <v>#N/A</v>
      </c>
      <c r="MQ15" s="215" t="str">
        <f t="shared" si="5"/>
        <v>22 F</v>
      </c>
      <c r="MR15" s="215" t="e">
        <f t="shared" si="5"/>
        <v>#N/A</v>
      </c>
      <c r="MS15" s="215" t="str">
        <f t="shared" si="5"/>
        <v>23 M</v>
      </c>
      <c r="MT15" s="215" t="e">
        <f t="shared" si="5"/>
        <v>#N/A</v>
      </c>
      <c r="MU15" s="215" t="e">
        <f t="shared" si="5"/>
        <v>#N/A</v>
      </c>
      <c r="MV15" s="215" t="e">
        <f t="shared" si="5"/>
        <v>#N/A</v>
      </c>
      <c r="MW15" s="215" t="e">
        <f t="shared" si="5"/>
        <v>#N/A</v>
      </c>
      <c r="MX15" s="215" t="e">
        <f t="shared" si="5"/>
        <v>#N/A</v>
      </c>
      <c r="MY15" s="215" t="str">
        <f t="shared" si="5"/>
        <v>23 W</v>
      </c>
      <c r="MZ15" s="215" t="e">
        <f t="shared" si="5"/>
        <v>#N/A</v>
      </c>
      <c r="NA15" s="215" t="e">
        <f t="shared" si="5"/>
        <v>#N/A</v>
      </c>
      <c r="NB15" s="215" t="str">
        <f t="shared" si="5"/>
        <v>23 Th</v>
      </c>
      <c r="NC15" s="215" t="e">
        <f t="shared" si="5"/>
        <v>#N/A</v>
      </c>
      <c r="ND15" s="215" t="e">
        <f t="shared" si="5"/>
        <v>#N/A</v>
      </c>
      <c r="NE15" s="215" t="str">
        <f t="shared" si="5"/>
        <v>23 F</v>
      </c>
      <c r="NF15" s="215" t="e">
        <f t="shared" si="5"/>
        <v>#N/A</v>
      </c>
      <c r="NG15" s="215" t="e">
        <f t="shared" si="5"/>
        <v>#N/A</v>
      </c>
      <c r="NH15" s="215" t="str">
        <f t="shared" si="5"/>
        <v>24 M</v>
      </c>
      <c r="NI15" s="215" t="e">
        <f t="shared" si="5"/>
        <v>#N/A</v>
      </c>
      <c r="NJ15" s="215" t="e">
        <f t="shared" si="5"/>
        <v>#N/A</v>
      </c>
      <c r="NK15" s="215" t="e">
        <f t="shared" si="5"/>
        <v>#N/A</v>
      </c>
      <c r="NL15" s="215" t="e">
        <f t="shared" si="5"/>
        <v>#N/A</v>
      </c>
      <c r="NM15" s="215" t="e">
        <f t="shared" si="5"/>
        <v>#N/A</v>
      </c>
      <c r="NN15" s="215" t="str">
        <f t="shared" si="5"/>
        <v>24 W</v>
      </c>
      <c r="NO15" s="215" t="e">
        <f t="shared" si="5"/>
        <v>#N/A</v>
      </c>
      <c r="NP15" s="215" t="e">
        <f t="shared" si="5"/>
        <v>#N/A</v>
      </c>
      <c r="NQ15" s="215" t="str">
        <f t="shared" si="5"/>
        <v>24 Th</v>
      </c>
      <c r="NR15" s="215" t="e">
        <f t="shared" si="5"/>
        <v>#N/A</v>
      </c>
      <c r="NS15" s="215" t="e">
        <f t="shared" si="5"/>
        <v>#N/A</v>
      </c>
      <c r="NT15" s="215" t="str">
        <f t="shared" si="5"/>
        <v>24 F</v>
      </c>
      <c r="NU15" s="215" t="e">
        <f t="shared" si="5"/>
        <v>#N/A</v>
      </c>
      <c r="NV15" s="215" t="e">
        <f t="shared" si="5"/>
        <v>#N/A</v>
      </c>
      <c r="NW15" s="215" t="str">
        <f t="shared" si="5"/>
        <v>25 M</v>
      </c>
      <c r="NX15" s="215" t="e">
        <f t="shared" si="5"/>
        <v>#N/A</v>
      </c>
      <c r="NY15" s="215" t="e">
        <f t="shared" si="5"/>
        <v>#N/A</v>
      </c>
      <c r="NZ15" s="215" t="e">
        <f t="shared" si="5"/>
        <v>#N/A</v>
      </c>
      <c r="OA15" s="215" t="e">
        <f t="shared" si="5"/>
        <v>#N/A</v>
      </c>
      <c r="OB15" s="215" t="e">
        <f t="shared" si="5"/>
        <v>#N/A</v>
      </c>
      <c r="OC15" s="215" t="str">
        <f t="shared" si="5"/>
        <v>25 W</v>
      </c>
      <c r="OD15" s="215" t="e">
        <f t="shared" si="5"/>
        <v>#N/A</v>
      </c>
      <c r="OE15" s="215" t="e">
        <f t="shared" si="5"/>
        <v>#N/A</v>
      </c>
      <c r="OF15" s="215" t="e">
        <f t="shared" si="5"/>
        <v>#N/A</v>
      </c>
      <c r="OG15" s="215" t="e">
        <f t="shared" si="5"/>
        <v>#N/A</v>
      </c>
      <c r="OH15" s="215" t="e">
        <f t="shared" si="5"/>
        <v>#N/A</v>
      </c>
      <c r="OI15" s="215" t="e">
        <f t="shared" si="5"/>
        <v>#N/A</v>
      </c>
      <c r="OJ15" s="215" t="e">
        <f t="shared" si="5"/>
        <v>#N/A</v>
      </c>
      <c r="OK15" s="215" t="e">
        <f t="shared" si="5"/>
        <v>#N/A</v>
      </c>
      <c r="OL15" s="215" t="str">
        <f t="shared" si="5"/>
        <v>26 M</v>
      </c>
      <c r="OM15" s="215" t="e">
        <f t="shared" si="5"/>
        <v>#N/A</v>
      </c>
      <c r="ON15" s="215" t="e">
        <f t="shared" si="5"/>
        <v>#N/A</v>
      </c>
      <c r="OO15" s="215" t="e">
        <f t="shared" si="5"/>
        <v>#N/A</v>
      </c>
      <c r="OP15" s="215" t="e">
        <f t="shared" si="5"/>
        <v>#N/A</v>
      </c>
      <c r="OQ15" s="215" t="e">
        <f t="shared" si="5"/>
        <v>#N/A</v>
      </c>
      <c r="OR15" s="215" t="str">
        <f t="shared" si="5"/>
        <v>26 W</v>
      </c>
      <c r="OS15" s="215" t="e">
        <f t="shared" si="5"/>
        <v>#N/A</v>
      </c>
      <c r="OT15" s="215" t="e">
        <f t="shared" si="5"/>
        <v>#N/A</v>
      </c>
      <c r="OU15" s="215" t="str">
        <f t="shared" si="5"/>
        <v>26 Th</v>
      </c>
      <c r="OV15" s="215" t="e">
        <f t="shared" ref="OV15:RG15" si="6">IF(OV42&gt;0,OV17&amp;" "&amp;OV20,NA())</f>
        <v>#N/A</v>
      </c>
      <c r="OW15" s="215" t="e">
        <f t="shared" si="6"/>
        <v>#N/A</v>
      </c>
      <c r="OX15" s="215" t="str">
        <f t="shared" si="6"/>
        <v>26 F</v>
      </c>
      <c r="OY15" s="215" t="e">
        <f t="shared" si="6"/>
        <v>#N/A</v>
      </c>
      <c r="OZ15" s="215" t="e">
        <f t="shared" si="6"/>
        <v>#N/A</v>
      </c>
      <c r="PA15" s="215" t="str">
        <f t="shared" si="6"/>
        <v>27 M</v>
      </c>
      <c r="PB15" s="215" t="e">
        <f t="shared" si="6"/>
        <v>#N/A</v>
      </c>
      <c r="PC15" s="215" t="e">
        <f t="shared" si="6"/>
        <v>#N/A</v>
      </c>
      <c r="PD15" s="215" t="str">
        <f t="shared" si="6"/>
        <v>27 T</v>
      </c>
      <c r="PE15" s="215" t="e">
        <f t="shared" si="6"/>
        <v>#N/A</v>
      </c>
      <c r="PF15" s="215" t="e">
        <f t="shared" si="6"/>
        <v>#N/A</v>
      </c>
      <c r="PG15" s="215" t="str">
        <f t="shared" si="6"/>
        <v>27 W</v>
      </c>
      <c r="PH15" s="215" t="e">
        <f t="shared" si="6"/>
        <v>#N/A</v>
      </c>
      <c r="PI15" s="215" t="e">
        <f t="shared" si="6"/>
        <v>#N/A</v>
      </c>
      <c r="PJ15" s="215" t="e">
        <f t="shared" si="6"/>
        <v>#N/A</v>
      </c>
      <c r="PK15" s="215" t="e">
        <f t="shared" si="6"/>
        <v>#N/A</v>
      </c>
      <c r="PL15" s="215" t="e">
        <f t="shared" si="6"/>
        <v>#N/A</v>
      </c>
      <c r="PM15" s="215" t="e">
        <f t="shared" si="6"/>
        <v>#N/A</v>
      </c>
      <c r="PN15" s="215" t="e">
        <f t="shared" si="6"/>
        <v>#N/A</v>
      </c>
      <c r="PO15" s="215" t="e">
        <f t="shared" si="6"/>
        <v>#N/A</v>
      </c>
      <c r="PP15" s="215" t="str">
        <f t="shared" si="6"/>
        <v>28 M</v>
      </c>
      <c r="PQ15" s="215" t="e">
        <f t="shared" si="6"/>
        <v>#N/A</v>
      </c>
      <c r="PR15" s="215" t="e">
        <f t="shared" si="6"/>
        <v>#N/A</v>
      </c>
      <c r="PS15" s="215" t="e">
        <f t="shared" si="6"/>
        <v>#N/A</v>
      </c>
      <c r="PT15" s="215" t="e">
        <f t="shared" si="6"/>
        <v>#N/A</v>
      </c>
      <c r="PU15" s="215" t="e">
        <f t="shared" si="6"/>
        <v>#N/A</v>
      </c>
      <c r="PV15" s="215" t="str">
        <f t="shared" si="6"/>
        <v>28 W</v>
      </c>
      <c r="PW15" s="215" t="e">
        <f t="shared" si="6"/>
        <v>#N/A</v>
      </c>
      <c r="PX15" s="215" t="e">
        <f t="shared" si="6"/>
        <v>#N/A</v>
      </c>
      <c r="PY15" s="215" t="str">
        <f t="shared" si="6"/>
        <v>28 Th</v>
      </c>
      <c r="PZ15" s="215" t="e">
        <f t="shared" si="6"/>
        <v>#N/A</v>
      </c>
      <c r="QA15" s="215" t="e">
        <f t="shared" si="6"/>
        <v>#N/A</v>
      </c>
      <c r="QB15" s="215" t="str">
        <f t="shared" si="6"/>
        <v>28 F</v>
      </c>
      <c r="QC15" s="215" t="e">
        <f t="shared" si="6"/>
        <v>#N/A</v>
      </c>
      <c r="QD15" s="215" t="e">
        <f t="shared" si="6"/>
        <v>#N/A</v>
      </c>
      <c r="QE15" s="215" t="str">
        <f t="shared" si="6"/>
        <v>29 M</v>
      </c>
      <c r="QF15" s="215" t="e">
        <f t="shared" si="6"/>
        <v>#N/A</v>
      </c>
      <c r="QG15" s="215" t="e">
        <f t="shared" si="6"/>
        <v>#N/A</v>
      </c>
      <c r="QH15" s="215" t="e">
        <f t="shared" si="6"/>
        <v>#N/A</v>
      </c>
      <c r="QI15" s="215" t="e">
        <f t="shared" si="6"/>
        <v>#N/A</v>
      </c>
      <c r="QJ15" s="215" t="e">
        <f t="shared" si="6"/>
        <v>#N/A</v>
      </c>
      <c r="QK15" s="215" t="str">
        <f t="shared" si="6"/>
        <v>29 W</v>
      </c>
      <c r="QL15" s="215" t="e">
        <f t="shared" si="6"/>
        <v>#N/A</v>
      </c>
      <c r="QM15" s="215" t="e">
        <f t="shared" si="6"/>
        <v>#N/A</v>
      </c>
      <c r="QN15" s="215" t="str">
        <f t="shared" si="6"/>
        <v>29 Th</v>
      </c>
      <c r="QO15" s="215" t="e">
        <f t="shared" si="6"/>
        <v>#N/A</v>
      </c>
      <c r="QP15" s="215" t="e">
        <f t="shared" si="6"/>
        <v>#N/A</v>
      </c>
      <c r="QQ15" s="215" t="e">
        <f t="shared" si="6"/>
        <v>#N/A</v>
      </c>
      <c r="QR15" s="215" t="e">
        <f t="shared" si="6"/>
        <v>#N/A</v>
      </c>
      <c r="QS15" s="215" t="e">
        <f t="shared" si="6"/>
        <v>#N/A</v>
      </c>
      <c r="QT15" s="215" t="str">
        <f t="shared" si="6"/>
        <v>30 M</v>
      </c>
      <c r="QU15" s="215" t="e">
        <f t="shared" si="6"/>
        <v>#N/A</v>
      </c>
      <c r="QV15" s="215" t="e">
        <f t="shared" si="6"/>
        <v>#N/A</v>
      </c>
      <c r="QW15" s="215" t="e">
        <f t="shared" si="6"/>
        <v>#N/A</v>
      </c>
      <c r="QX15" s="215" t="e">
        <f t="shared" si="6"/>
        <v>#N/A</v>
      </c>
      <c r="QY15" s="215" t="e">
        <f t="shared" si="6"/>
        <v>#N/A</v>
      </c>
      <c r="QZ15" s="215" t="str">
        <f t="shared" si="6"/>
        <v>30 W</v>
      </c>
      <c r="RA15" s="215" t="e">
        <f t="shared" si="6"/>
        <v>#N/A</v>
      </c>
      <c r="RB15" s="215" t="e">
        <f t="shared" si="6"/>
        <v>#N/A</v>
      </c>
      <c r="RC15" s="215" t="str">
        <f t="shared" si="6"/>
        <v>30 Th</v>
      </c>
      <c r="RD15" s="215" t="e">
        <f t="shared" si="6"/>
        <v>#N/A</v>
      </c>
      <c r="RE15" s="215" t="e">
        <f t="shared" si="6"/>
        <v>#N/A</v>
      </c>
      <c r="RF15" s="215" t="str">
        <f t="shared" si="6"/>
        <v>30 F</v>
      </c>
      <c r="RG15" s="215" t="e">
        <f t="shared" si="6"/>
        <v>#N/A</v>
      </c>
      <c r="RH15" s="215" t="e">
        <f t="shared" ref="RH15:TS15" si="7">IF(RH42&gt;0,RH17&amp;" "&amp;RH20,NA())</f>
        <v>#N/A</v>
      </c>
      <c r="RI15" s="215" t="e">
        <f t="shared" si="7"/>
        <v>#N/A</v>
      </c>
      <c r="RJ15" s="215" t="str">
        <f t="shared" si="7"/>
        <v>31 M</v>
      </c>
      <c r="RK15" s="215" t="e">
        <f t="shared" si="7"/>
        <v>#N/A</v>
      </c>
      <c r="RL15" s="215" t="e">
        <f t="shared" si="7"/>
        <v>#N/A</v>
      </c>
      <c r="RM15" s="215" t="str">
        <f t="shared" si="7"/>
        <v>31 T</v>
      </c>
      <c r="RN15" s="215" t="e">
        <f t="shared" si="7"/>
        <v>#N/A</v>
      </c>
      <c r="RO15" s="215" t="e">
        <f t="shared" si="7"/>
        <v>#N/A</v>
      </c>
      <c r="RP15" s="215" t="str">
        <f t="shared" si="7"/>
        <v>31 W</v>
      </c>
      <c r="RQ15" s="215" t="e">
        <f t="shared" si="7"/>
        <v>#N/A</v>
      </c>
      <c r="RR15" s="215" t="e">
        <f t="shared" si="7"/>
        <v>#N/A</v>
      </c>
      <c r="RS15" s="215" t="str">
        <f t="shared" si="7"/>
        <v>31 Th</v>
      </c>
      <c r="RT15" s="215" t="e">
        <f t="shared" si="7"/>
        <v>#N/A</v>
      </c>
      <c r="RU15" s="215" t="e">
        <f t="shared" si="7"/>
        <v>#N/A</v>
      </c>
      <c r="RV15" s="215" t="e">
        <f t="shared" si="7"/>
        <v>#N/A</v>
      </c>
      <c r="RW15" s="215" t="e">
        <f t="shared" si="7"/>
        <v>#N/A</v>
      </c>
      <c r="RX15" s="215" t="e">
        <f t="shared" si="7"/>
        <v>#N/A</v>
      </c>
      <c r="RY15" s="215" t="str">
        <f t="shared" si="7"/>
        <v>32 M</v>
      </c>
      <c r="RZ15" s="215" t="e">
        <f t="shared" si="7"/>
        <v>#N/A</v>
      </c>
      <c r="SA15" s="215" t="e">
        <f t="shared" si="7"/>
        <v>#N/A</v>
      </c>
      <c r="SB15" s="215" t="str">
        <f t="shared" si="7"/>
        <v>32 T</v>
      </c>
      <c r="SC15" s="215" t="e">
        <f t="shared" si="7"/>
        <v>#N/A</v>
      </c>
      <c r="SD15" s="215" t="e">
        <f t="shared" si="7"/>
        <v>#N/A</v>
      </c>
      <c r="SE15" s="215" t="str">
        <f t="shared" si="7"/>
        <v>32 W</v>
      </c>
      <c r="SF15" s="215" t="e">
        <f t="shared" si="7"/>
        <v>#N/A</v>
      </c>
      <c r="SG15" s="215" t="e">
        <f t="shared" si="7"/>
        <v>#N/A</v>
      </c>
      <c r="SH15" s="215" t="str">
        <f t="shared" si="7"/>
        <v>32 Th</v>
      </c>
      <c r="SI15" s="215" t="e">
        <f t="shared" si="7"/>
        <v>#N/A</v>
      </c>
      <c r="SJ15" s="215" t="e">
        <f t="shared" si="7"/>
        <v>#N/A</v>
      </c>
      <c r="SK15" s="215" t="str">
        <f t="shared" si="7"/>
        <v>32 F</v>
      </c>
      <c r="SL15" s="215" t="e">
        <f t="shared" si="7"/>
        <v>#N/A</v>
      </c>
      <c r="SM15" s="215" t="e">
        <f t="shared" si="7"/>
        <v>#N/A</v>
      </c>
      <c r="SN15" s="215" t="str">
        <f t="shared" si="7"/>
        <v>33 M</v>
      </c>
      <c r="SO15" s="215" t="e">
        <f t="shared" si="7"/>
        <v>#N/A</v>
      </c>
      <c r="SP15" s="215" t="e">
        <f t="shared" si="7"/>
        <v>#N/A</v>
      </c>
      <c r="SQ15" s="215" t="str">
        <f t="shared" si="7"/>
        <v>33 T</v>
      </c>
      <c r="SR15" s="215" t="e">
        <f t="shared" si="7"/>
        <v>#N/A</v>
      </c>
      <c r="SS15" s="215" t="e">
        <f t="shared" si="7"/>
        <v>#N/A</v>
      </c>
      <c r="ST15" s="215" t="str">
        <f t="shared" si="7"/>
        <v>33 W</v>
      </c>
      <c r="SU15" s="215" t="e">
        <f t="shared" si="7"/>
        <v>#N/A</v>
      </c>
      <c r="SV15" s="215" t="e">
        <f t="shared" si="7"/>
        <v>#N/A</v>
      </c>
      <c r="SW15" s="215" t="str">
        <f t="shared" si="7"/>
        <v>33 Th</v>
      </c>
      <c r="SX15" s="215" t="e">
        <f t="shared" si="7"/>
        <v>#N/A</v>
      </c>
      <c r="SY15" s="215" t="e">
        <f t="shared" si="7"/>
        <v>#N/A</v>
      </c>
      <c r="SZ15" s="215" t="str">
        <f t="shared" si="7"/>
        <v>33 F</v>
      </c>
      <c r="TA15" s="215" t="e">
        <f t="shared" si="7"/>
        <v>#N/A</v>
      </c>
      <c r="TB15" s="215" t="e">
        <f t="shared" si="7"/>
        <v>#N/A</v>
      </c>
      <c r="TC15" s="215" t="str">
        <f t="shared" si="7"/>
        <v>34 M</v>
      </c>
      <c r="TD15" s="215" t="e">
        <f t="shared" si="7"/>
        <v>#N/A</v>
      </c>
      <c r="TE15" s="215" t="e">
        <f t="shared" si="7"/>
        <v>#N/A</v>
      </c>
      <c r="TF15" s="215" t="e">
        <f t="shared" si="7"/>
        <v>#N/A</v>
      </c>
      <c r="TG15" s="215" t="e">
        <f t="shared" si="7"/>
        <v>#N/A</v>
      </c>
      <c r="TH15" s="215" t="e">
        <f t="shared" si="7"/>
        <v>#N/A</v>
      </c>
      <c r="TI15" s="215" t="str">
        <f t="shared" si="7"/>
        <v>34 W</v>
      </c>
      <c r="TJ15" s="215" t="e">
        <f t="shared" si="7"/>
        <v>#N/A</v>
      </c>
      <c r="TK15" s="215" t="e">
        <f t="shared" si="7"/>
        <v>#N/A</v>
      </c>
      <c r="TL15" s="215" t="e">
        <f t="shared" si="7"/>
        <v>#N/A</v>
      </c>
      <c r="TM15" s="215" t="e">
        <f t="shared" si="7"/>
        <v>#N/A</v>
      </c>
      <c r="TN15" s="215" t="e">
        <f t="shared" si="7"/>
        <v>#N/A</v>
      </c>
      <c r="TO15" s="215" t="e">
        <f t="shared" si="7"/>
        <v>#N/A</v>
      </c>
      <c r="TP15" s="215" t="e">
        <f t="shared" si="7"/>
        <v>#N/A</v>
      </c>
      <c r="TQ15" s="215" t="str">
        <f t="shared" si="7"/>
        <v>35 M</v>
      </c>
      <c r="TR15" s="215" t="e">
        <f t="shared" si="7"/>
        <v>#N/A</v>
      </c>
      <c r="TS15" s="215" t="e">
        <f t="shared" si="7"/>
        <v>#N/A</v>
      </c>
      <c r="TT15" s="215" t="str">
        <f t="shared" ref="TT15:WE15" si="8">IF(TT42&gt;0,TT17&amp;" "&amp;TT20,NA())</f>
        <v>35 T</v>
      </c>
      <c r="TU15" s="215" t="e">
        <f t="shared" si="8"/>
        <v>#N/A</v>
      </c>
      <c r="TV15" s="215" t="e">
        <f t="shared" si="8"/>
        <v>#N/A</v>
      </c>
      <c r="TW15" s="215" t="str">
        <f t="shared" si="8"/>
        <v>35 W</v>
      </c>
      <c r="TX15" s="215" t="e">
        <f t="shared" si="8"/>
        <v>#N/A</v>
      </c>
      <c r="TY15" s="215" t="e">
        <f t="shared" si="8"/>
        <v>#N/A</v>
      </c>
      <c r="TZ15" s="215" t="str">
        <f t="shared" si="8"/>
        <v>35 Th</v>
      </c>
      <c r="UA15" s="215" t="e">
        <f t="shared" si="8"/>
        <v>#N/A</v>
      </c>
      <c r="UB15" s="215" t="e">
        <f t="shared" si="8"/>
        <v>#N/A</v>
      </c>
      <c r="UC15" s="215" t="str">
        <f t="shared" si="8"/>
        <v>35 F</v>
      </c>
      <c r="UD15" s="215" t="e">
        <f t="shared" si="8"/>
        <v>#N/A</v>
      </c>
      <c r="UE15" s="215" t="e">
        <f t="shared" si="8"/>
        <v>#N/A</v>
      </c>
      <c r="UF15" s="215" t="e">
        <f t="shared" si="8"/>
        <v>#N/A</v>
      </c>
      <c r="UG15" s="215" t="e">
        <f t="shared" si="8"/>
        <v>#N/A</v>
      </c>
      <c r="UH15" s="215" t="e">
        <f t="shared" si="8"/>
        <v>#N/A</v>
      </c>
      <c r="UI15" s="215" t="str">
        <f t="shared" si="8"/>
        <v>36 T</v>
      </c>
      <c r="UJ15" s="215" t="e">
        <f t="shared" si="8"/>
        <v>#N/A</v>
      </c>
      <c r="UK15" s="215" t="e">
        <f t="shared" si="8"/>
        <v>#N/A</v>
      </c>
      <c r="UL15" s="215" t="str">
        <f t="shared" si="8"/>
        <v>36 W</v>
      </c>
      <c r="UM15" s="215" t="e">
        <f t="shared" si="8"/>
        <v>#N/A</v>
      </c>
      <c r="UN15" s="215" t="e">
        <f t="shared" si="8"/>
        <v>#N/A</v>
      </c>
      <c r="UO15" s="215" t="str">
        <f t="shared" si="8"/>
        <v>36 Th</v>
      </c>
      <c r="UP15" s="215" t="e">
        <f t="shared" si="8"/>
        <v>#N/A</v>
      </c>
      <c r="UQ15" s="215" t="e">
        <f t="shared" si="8"/>
        <v>#N/A</v>
      </c>
      <c r="UR15" s="215" t="str">
        <f t="shared" si="8"/>
        <v>36 F</v>
      </c>
      <c r="US15" s="215" t="e">
        <f t="shared" si="8"/>
        <v>#N/A</v>
      </c>
      <c r="UT15" s="215" t="e">
        <f t="shared" si="8"/>
        <v>#N/A</v>
      </c>
      <c r="UU15" s="215" t="str">
        <f t="shared" si="8"/>
        <v>37 M</v>
      </c>
      <c r="UV15" s="215" t="e">
        <f t="shared" si="8"/>
        <v>#N/A</v>
      </c>
      <c r="UW15" s="215" t="e">
        <f t="shared" si="8"/>
        <v>#N/A</v>
      </c>
      <c r="UX15" s="215" t="e">
        <f t="shared" si="8"/>
        <v>#N/A</v>
      </c>
      <c r="UY15" s="215" t="e">
        <f t="shared" si="8"/>
        <v>#N/A</v>
      </c>
      <c r="UZ15" s="215" t="e">
        <f t="shared" si="8"/>
        <v>#N/A</v>
      </c>
      <c r="VA15" s="215" t="str">
        <f t="shared" si="8"/>
        <v>37 W</v>
      </c>
      <c r="VB15" s="215" t="e">
        <f t="shared" si="8"/>
        <v>#N/A</v>
      </c>
      <c r="VC15" s="215" t="e">
        <f t="shared" si="8"/>
        <v>#N/A</v>
      </c>
      <c r="VD15" s="215" t="str">
        <f t="shared" si="8"/>
        <v>37 Th</v>
      </c>
      <c r="VE15" s="215" t="e">
        <f t="shared" si="8"/>
        <v>#N/A</v>
      </c>
      <c r="VF15" s="215" t="e">
        <f t="shared" si="8"/>
        <v>#N/A</v>
      </c>
      <c r="VG15" s="215" t="str">
        <f t="shared" si="8"/>
        <v>37 F</v>
      </c>
      <c r="VH15" s="215" t="e">
        <f t="shared" si="8"/>
        <v>#N/A</v>
      </c>
      <c r="VI15" s="215" t="e">
        <f t="shared" si="8"/>
        <v>#N/A</v>
      </c>
      <c r="VJ15" s="215" t="str">
        <f t="shared" si="8"/>
        <v>38 M</v>
      </c>
      <c r="VK15" s="215" t="e">
        <f t="shared" si="8"/>
        <v>#N/A</v>
      </c>
      <c r="VL15" s="215" t="e">
        <f t="shared" si="8"/>
        <v>#N/A</v>
      </c>
      <c r="VM15" s="215" t="e">
        <f t="shared" si="8"/>
        <v>#N/A</v>
      </c>
      <c r="VN15" s="215" t="e">
        <f t="shared" si="8"/>
        <v>#N/A</v>
      </c>
      <c r="VO15" s="215" t="e">
        <f t="shared" si="8"/>
        <v>#N/A</v>
      </c>
      <c r="VP15" s="215" t="str">
        <f t="shared" si="8"/>
        <v>38 W</v>
      </c>
      <c r="VQ15" s="215" t="e">
        <f t="shared" si="8"/>
        <v>#N/A</v>
      </c>
      <c r="VR15" s="215" t="e">
        <f t="shared" si="8"/>
        <v>#N/A</v>
      </c>
      <c r="VS15" s="215" t="str">
        <f t="shared" si="8"/>
        <v>38 Th</v>
      </c>
      <c r="VT15" s="215" t="e">
        <f t="shared" si="8"/>
        <v>#N/A</v>
      </c>
      <c r="VU15" s="215" t="e">
        <f t="shared" si="8"/>
        <v>#N/A</v>
      </c>
      <c r="VV15" s="215" t="str">
        <f t="shared" si="8"/>
        <v>38 F</v>
      </c>
      <c r="VW15" s="215" t="e">
        <f t="shared" si="8"/>
        <v>#N/A</v>
      </c>
      <c r="VX15" s="215" t="e">
        <f t="shared" si="8"/>
        <v>#N/A</v>
      </c>
      <c r="VY15" s="215" t="str">
        <f t="shared" si="8"/>
        <v>39 M</v>
      </c>
      <c r="VZ15" s="215" t="e">
        <f t="shared" si="8"/>
        <v>#N/A</v>
      </c>
      <c r="WA15" s="215" t="e">
        <f t="shared" si="8"/>
        <v>#N/A</v>
      </c>
      <c r="WB15" s="215" t="e">
        <f t="shared" si="8"/>
        <v>#N/A</v>
      </c>
      <c r="WC15" s="215" t="e">
        <f t="shared" si="8"/>
        <v>#N/A</v>
      </c>
      <c r="WD15" s="215" t="e">
        <f t="shared" si="8"/>
        <v>#N/A</v>
      </c>
      <c r="WE15" s="215" t="str">
        <f t="shared" si="8"/>
        <v>39 W</v>
      </c>
      <c r="WF15" s="215" t="e">
        <f t="shared" ref="WF15:YQ15" si="9">IF(WF42&gt;0,WF17&amp;" "&amp;WF20,NA())</f>
        <v>#N/A</v>
      </c>
      <c r="WG15" s="215" t="e">
        <f t="shared" si="9"/>
        <v>#N/A</v>
      </c>
      <c r="WH15" s="215" t="str">
        <f t="shared" si="9"/>
        <v>39 Th</v>
      </c>
      <c r="WI15" s="215" t="e">
        <f t="shared" si="9"/>
        <v>#N/A</v>
      </c>
      <c r="WJ15" s="215" t="e">
        <f t="shared" si="9"/>
        <v>#N/A</v>
      </c>
      <c r="WK15" s="215" t="str">
        <f t="shared" si="9"/>
        <v>39 F</v>
      </c>
      <c r="WL15" s="215" t="e">
        <f t="shared" si="9"/>
        <v>#N/A</v>
      </c>
      <c r="WM15" s="215" t="e">
        <f t="shared" si="9"/>
        <v>#N/A</v>
      </c>
      <c r="WN15" s="215" t="str">
        <f t="shared" si="9"/>
        <v>40 M</v>
      </c>
      <c r="WO15" s="215" t="e">
        <f t="shared" si="9"/>
        <v>#N/A</v>
      </c>
      <c r="WP15" s="215" t="e">
        <f t="shared" si="9"/>
        <v>#N/A</v>
      </c>
      <c r="WQ15" s="215" t="e">
        <f t="shared" si="9"/>
        <v>#N/A</v>
      </c>
      <c r="WR15" s="215" t="e">
        <f t="shared" si="9"/>
        <v>#N/A</v>
      </c>
      <c r="WS15" s="215" t="e">
        <f t="shared" si="9"/>
        <v>#N/A</v>
      </c>
      <c r="WT15" s="215" t="str">
        <f t="shared" si="9"/>
        <v>40 W</v>
      </c>
      <c r="WU15" s="215" t="e">
        <f t="shared" si="9"/>
        <v>#N/A</v>
      </c>
      <c r="WV15" s="215" t="e">
        <f t="shared" si="9"/>
        <v>#N/A</v>
      </c>
      <c r="WW15" s="215" t="str">
        <f t="shared" si="9"/>
        <v>40 Th</v>
      </c>
      <c r="WX15" s="215" t="e">
        <f t="shared" si="9"/>
        <v>#N/A</v>
      </c>
      <c r="WY15" s="215" t="e">
        <f t="shared" si="9"/>
        <v>#N/A</v>
      </c>
      <c r="WZ15" s="215" t="str">
        <f t="shared" si="9"/>
        <v>40 F</v>
      </c>
      <c r="XA15" s="215" t="e">
        <f t="shared" si="9"/>
        <v>#N/A</v>
      </c>
      <c r="XB15" s="215" t="e">
        <f t="shared" si="9"/>
        <v>#N/A</v>
      </c>
      <c r="XC15" s="215" t="e">
        <f t="shared" si="9"/>
        <v>#N/A</v>
      </c>
      <c r="XD15" s="215" t="str">
        <f t="shared" si="9"/>
        <v>41 M</v>
      </c>
      <c r="XE15" s="215" t="e">
        <f t="shared" si="9"/>
        <v>#N/A</v>
      </c>
      <c r="XF15" s="215" t="e">
        <f t="shared" si="9"/>
        <v>#N/A</v>
      </c>
      <c r="XG15" s="215" t="e">
        <f t="shared" si="9"/>
        <v>#N/A</v>
      </c>
      <c r="XH15" s="215" t="e">
        <f t="shared" si="9"/>
        <v>#N/A</v>
      </c>
      <c r="XI15" s="215" t="e">
        <f t="shared" si="9"/>
        <v>#N/A</v>
      </c>
      <c r="XJ15" s="215" t="str">
        <f t="shared" si="9"/>
        <v>41 W</v>
      </c>
      <c r="XK15" s="215" t="e">
        <f t="shared" si="9"/>
        <v>#N/A</v>
      </c>
      <c r="XL15" s="215" t="e">
        <f t="shared" si="9"/>
        <v>#N/A</v>
      </c>
      <c r="XM15" s="215" t="str">
        <f t="shared" si="9"/>
        <v>41 Th</v>
      </c>
      <c r="XN15" s="215" t="e">
        <f t="shared" si="9"/>
        <v>#N/A</v>
      </c>
      <c r="XO15" s="215" t="e">
        <f t="shared" si="9"/>
        <v>#N/A</v>
      </c>
      <c r="XP15" s="215" t="str">
        <f t="shared" si="9"/>
        <v>41 F</v>
      </c>
      <c r="XQ15" s="215" t="e">
        <f t="shared" si="9"/>
        <v>#N/A</v>
      </c>
      <c r="XR15" s="215" t="e">
        <f t="shared" si="9"/>
        <v>#N/A</v>
      </c>
      <c r="XS15" s="215" t="e">
        <f t="shared" si="9"/>
        <v>#N/A</v>
      </c>
      <c r="XT15" s="215" t="e">
        <f t="shared" si="9"/>
        <v>#N/A</v>
      </c>
      <c r="XU15" s="215" t="e">
        <f t="shared" si="9"/>
        <v>#N/A</v>
      </c>
      <c r="XV15" s="215" t="str">
        <f t="shared" si="9"/>
        <v>42 T</v>
      </c>
      <c r="XW15" s="215" t="e">
        <f t="shared" si="9"/>
        <v>#N/A</v>
      </c>
      <c r="XX15" s="215" t="e">
        <f t="shared" si="9"/>
        <v>#N/A</v>
      </c>
      <c r="XY15" s="215" t="str">
        <f t="shared" si="9"/>
        <v>42 W</v>
      </c>
      <c r="XZ15" s="215" t="e">
        <f t="shared" si="9"/>
        <v>#N/A</v>
      </c>
      <c r="YA15" s="215" t="e">
        <f t="shared" si="9"/>
        <v>#N/A</v>
      </c>
      <c r="YB15" s="215" t="str">
        <f t="shared" si="9"/>
        <v>42 Th</v>
      </c>
      <c r="YC15" s="215" t="e">
        <f t="shared" si="9"/>
        <v>#N/A</v>
      </c>
      <c r="YD15" s="215" t="e">
        <f t="shared" si="9"/>
        <v>#N/A</v>
      </c>
      <c r="YE15" s="215" t="str">
        <f t="shared" si="9"/>
        <v>42 F</v>
      </c>
      <c r="YF15" s="215" t="e">
        <f t="shared" si="9"/>
        <v>#N/A</v>
      </c>
      <c r="YG15" s="215" t="e">
        <f t="shared" si="9"/>
        <v>#N/A</v>
      </c>
      <c r="YH15" s="215" t="str">
        <f t="shared" si="9"/>
        <v>43 M</v>
      </c>
      <c r="YI15" s="215" t="e">
        <f t="shared" si="9"/>
        <v>#N/A</v>
      </c>
      <c r="YJ15" s="215" t="e">
        <f t="shared" si="9"/>
        <v>#N/A</v>
      </c>
      <c r="YK15" s="215" t="str">
        <f t="shared" si="9"/>
        <v>43 T</v>
      </c>
      <c r="YL15" s="215" t="e">
        <f t="shared" si="9"/>
        <v>#N/A</v>
      </c>
      <c r="YM15" s="215" t="e">
        <f t="shared" si="9"/>
        <v>#N/A</v>
      </c>
      <c r="YN15" s="215" t="str">
        <f t="shared" si="9"/>
        <v>43 W</v>
      </c>
      <c r="YO15" s="215" t="e">
        <f t="shared" si="9"/>
        <v>#N/A</v>
      </c>
      <c r="YP15" s="215" t="e">
        <f t="shared" si="9"/>
        <v>#N/A</v>
      </c>
      <c r="YQ15" s="215" t="str">
        <f t="shared" si="9"/>
        <v>43 Th</v>
      </c>
      <c r="YR15" s="215" t="e">
        <f t="shared" ref="YR15:AAN15" si="10">IF(YR42&gt;0,YR17&amp;" "&amp;YR20,NA())</f>
        <v>#N/A</v>
      </c>
      <c r="YS15" s="215" t="e">
        <f t="shared" si="10"/>
        <v>#N/A</v>
      </c>
      <c r="YT15" s="215" t="str">
        <f t="shared" si="10"/>
        <v>43 F</v>
      </c>
      <c r="YU15" s="215" t="e">
        <f t="shared" si="10"/>
        <v>#N/A</v>
      </c>
      <c r="YV15" s="215" t="e">
        <f t="shared" si="10"/>
        <v>#N/A</v>
      </c>
      <c r="YW15" s="215" t="e">
        <f t="shared" si="10"/>
        <v>#N/A</v>
      </c>
      <c r="YX15" s="215" t="e">
        <f t="shared" si="10"/>
        <v>#N/A</v>
      </c>
      <c r="YY15" s="215" t="e">
        <f t="shared" si="10"/>
        <v>#N/A</v>
      </c>
      <c r="YZ15" s="215" t="str">
        <f t="shared" si="10"/>
        <v>44 T</v>
      </c>
      <c r="ZA15" s="215" t="e">
        <f t="shared" si="10"/>
        <v>#N/A</v>
      </c>
      <c r="ZB15" s="215" t="e">
        <f t="shared" si="10"/>
        <v>#N/A</v>
      </c>
      <c r="ZC15" s="215" t="str">
        <f t="shared" si="10"/>
        <v>44 W</v>
      </c>
      <c r="ZD15" s="215" t="e">
        <f t="shared" si="10"/>
        <v>#N/A</v>
      </c>
      <c r="ZE15" s="215" t="e">
        <f t="shared" si="10"/>
        <v>#N/A</v>
      </c>
      <c r="ZF15" s="215" t="e">
        <f t="shared" si="10"/>
        <v>#N/A</v>
      </c>
      <c r="ZG15" s="215" t="e">
        <f t="shared" si="10"/>
        <v>#N/A</v>
      </c>
      <c r="ZH15" s="215" t="e">
        <f t="shared" si="10"/>
        <v>#N/A</v>
      </c>
      <c r="ZI15" s="215" t="e">
        <f t="shared" si="10"/>
        <v>#N/A</v>
      </c>
      <c r="ZJ15" s="215" t="e">
        <f t="shared" si="10"/>
        <v>#N/A</v>
      </c>
      <c r="ZK15" s="215" t="e">
        <f t="shared" si="10"/>
        <v>#N/A</v>
      </c>
      <c r="ZL15" s="215" t="str">
        <f t="shared" si="10"/>
        <v>45 M</v>
      </c>
      <c r="ZM15" s="215" t="e">
        <f t="shared" si="10"/>
        <v>#N/A</v>
      </c>
      <c r="ZN15" s="215" t="e">
        <f t="shared" si="10"/>
        <v>#N/A</v>
      </c>
      <c r="ZO15" s="215" t="str">
        <f t="shared" si="10"/>
        <v>45 T</v>
      </c>
      <c r="ZP15" s="215" t="e">
        <f t="shared" si="10"/>
        <v>#N/A</v>
      </c>
      <c r="ZQ15" s="215" t="e">
        <f t="shared" si="10"/>
        <v>#N/A</v>
      </c>
      <c r="ZR15" s="215" t="str">
        <f t="shared" si="10"/>
        <v>45 W</v>
      </c>
      <c r="ZS15" s="215" t="e">
        <f t="shared" si="10"/>
        <v>#N/A</v>
      </c>
      <c r="ZT15" s="215" t="e">
        <f t="shared" si="10"/>
        <v>#N/A</v>
      </c>
      <c r="ZU15" s="215" t="str">
        <f t="shared" si="10"/>
        <v>45 Th</v>
      </c>
      <c r="ZV15" s="215" t="e">
        <f t="shared" si="10"/>
        <v>#N/A</v>
      </c>
      <c r="ZW15" s="215" t="e">
        <f t="shared" si="10"/>
        <v>#N/A</v>
      </c>
      <c r="ZX15" s="215" t="str">
        <f t="shared" si="10"/>
        <v>45 F</v>
      </c>
      <c r="ZY15" s="215" t="e">
        <f t="shared" si="10"/>
        <v>#N/A</v>
      </c>
      <c r="ZZ15" s="215" t="e">
        <f t="shared" si="10"/>
        <v>#N/A</v>
      </c>
      <c r="AAA15" s="215" t="str">
        <f t="shared" si="10"/>
        <v>46 M</v>
      </c>
      <c r="AAB15" s="215" t="e">
        <f t="shared" si="10"/>
        <v>#N/A</v>
      </c>
      <c r="AAC15" s="215" t="e">
        <f t="shared" si="10"/>
        <v>#N/A</v>
      </c>
      <c r="AAD15" s="215" t="e">
        <f t="shared" si="10"/>
        <v>#N/A</v>
      </c>
      <c r="AAE15" s="215" t="e">
        <f t="shared" si="10"/>
        <v>#N/A</v>
      </c>
      <c r="AAF15" s="215" t="e">
        <f t="shared" si="10"/>
        <v>#N/A</v>
      </c>
      <c r="AAG15" s="215" t="e">
        <f t="shared" si="10"/>
        <v>#N/A</v>
      </c>
      <c r="AAH15" s="215" t="e">
        <f t="shared" si="10"/>
        <v>#N/A</v>
      </c>
      <c r="AAI15" s="215" t="e">
        <f t="shared" si="10"/>
        <v>#N/A</v>
      </c>
      <c r="AAJ15" s="215" t="e">
        <f t="shared" si="10"/>
        <v>#N/A</v>
      </c>
      <c r="AAK15" s="215" t="e">
        <f t="shared" si="10"/>
        <v>#N/A</v>
      </c>
      <c r="AAL15" s="215" t="e">
        <f t="shared" si="10"/>
        <v>#N/A</v>
      </c>
      <c r="AAM15" s="215" t="e">
        <f t="shared" si="10"/>
        <v>#N/A</v>
      </c>
      <c r="AAN15" s="215" t="e">
        <f t="shared" si="10"/>
        <v>#N/A</v>
      </c>
    </row>
    <row r="16" spans="1:716" ht="25.8" x14ac:dyDescent="0.5">
      <c r="A16" s="259" t="s">
        <v>427</v>
      </c>
      <c r="H16" t="s">
        <v>428</v>
      </c>
      <c r="I16" t="s">
        <v>429</v>
      </c>
      <c r="Z16" t="s">
        <v>430</v>
      </c>
      <c r="AA16">
        <f>VLOOKUP(AA18,$B$107:$E$159,4,FALSE)</f>
        <v>1</v>
      </c>
      <c r="AB16">
        <f t="shared" ref="AB16:CM16" si="11">VLOOKUP(AB18,$B$107:$E$159,4,FALSE)</f>
        <v>1</v>
      </c>
      <c r="AC16">
        <f t="shared" si="11"/>
        <v>1</v>
      </c>
      <c r="AD16">
        <f t="shared" si="11"/>
        <v>1</v>
      </c>
      <c r="AE16">
        <f t="shared" si="11"/>
        <v>1</v>
      </c>
      <c r="AF16">
        <f t="shared" si="11"/>
        <v>1</v>
      </c>
      <c r="AG16">
        <f t="shared" si="11"/>
        <v>1</v>
      </c>
      <c r="AH16">
        <f t="shared" si="11"/>
        <v>1</v>
      </c>
      <c r="AI16">
        <f t="shared" si="11"/>
        <v>1</v>
      </c>
      <c r="AJ16">
        <f t="shared" si="11"/>
        <v>1</v>
      </c>
      <c r="AK16">
        <f t="shared" si="11"/>
        <v>1</v>
      </c>
      <c r="AL16">
        <f t="shared" si="11"/>
        <v>1</v>
      </c>
      <c r="AM16">
        <f t="shared" si="11"/>
        <v>1</v>
      </c>
      <c r="AN16">
        <f t="shared" si="11"/>
        <v>1</v>
      </c>
      <c r="AO16">
        <f t="shared" si="11"/>
        <v>1</v>
      </c>
      <c r="AP16">
        <f t="shared" si="11"/>
        <v>1</v>
      </c>
      <c r="AQ16">
        <f t="shared" si="11"/>
        <v>1</v>
      </c>
      <c r="AR16">
        <f t="shared" si="11"/>
        <v>1</v>
      </c>
      <c r="AS16">
        <f t="shared" si="11"/>
        <v>1</v>
      </c>
      <c r="AT16">
        <f t="shared" si="11"/>
        <v>1</v>
      </c>
      <c r="AU16">
        <f t="shared" si="11"/>
        <v>1</v>
      </c>
      <c r="AV16">
        <f t="shared" si="11"/>
        <v>1</v>
      </c>
      <c r="AW16">
        <f t="shared" si="11"/>
        <v>1</v>
      </c>
      <c r="AX16">
        <f t="shared" si="11"/>
        <v>1</v>
      </c>
      <c r="AY16">
        <f t="shared" si="11"/>
        <v>1</v>
      </c>
      <c r="AZ16">
        <f t="shared" si="11"/>
        <v>1</v>
      </c>
      <c r="BA16">
        <f t="shared" si="11"/>
        <v>1</v>
      </c>
      <c r="BB16">
        <f t="shared" si="11"/>
        <v>1</v>
      </c>
      <c r="BC16">
        <f t="shared" si="11"/>
        <v>1</v>
      </c>
      <c r="BD16">
        <f t="shared" si="11"/>
        <v>1</v>
      </c>
      <c r="BE16">
        <f t="shared" si="11"/>
        <v>1</v>
      </c>
      <c r="BF16">
        <f t="shared" si="11"/>
        <v>1</v>
      </c>
      <c r="BG16">
        <f t="shared" si="11"/>
        <v>1</v>
      </c>
      <c r="BH16">
        <f t="shared" si="11"/>
        <v>1</v>
      </c>
      <c r="BI16">
        <f t="shared" si="11"/>
        <v>1</v>
      </c>
      <c r="BJ16">
        <f t="shared" si="11"/>
        <v>1</v>
      </c>
      <c r="BK16">
        <f t="shared" si="11"/>
        <v>1</v>
      </c>
      <c r="BL16">
        <f t="shared" si="11"/>
        <v>1</v>
      </c>
      <c r="BM16">
        <f t="shared" si="11"/>
        <v>1</v>
      </c>
      <c r="BN16">
        <f t="shared" si="11"/>
        <v>1</v>
      </c>
      <c r="BO16">
        <f t="shared" si="11"/>
        <v>1</v>
      </c>
      <c r="BP16">
        <f t="shared" si="11"/>
        <v>1</v>
      </c>
      <c r="BQ16">
        <f t="shared" si="11"/>
        <v>1</v>
      </c>
      <c r="BR16">
        <f t="shared" si="11"/>
        <v>1</v>
      </c>
      <c r="BS16">
        <f t="shared" si="11"/>
        <v>1</v>
      </c>
      <c r="BT16">
        <f t="shared" si="11"/>
        <v>1</v>
      </c>
      <c r="BU16">
        <f t="shared" si="11"/>
        <v>1</v>
      </c>
      <c r="BV16">
        <f t="shared" si="11"/>
        <v>1</v>
      </c>
      <c r="BW16">
        <f t="shared" si="11"/>
        <v>1</v>
      </c>
      <c r="BX16">
        <f t="shared" si="11"/>
        <v>1</v>
      </c>
      <c r="BY16">
        <f t="shared" si="11"/>
        <v>1</v>
      </c>
      <c r="BZ16">
        <f t="shared" si="11"/>
        <v>1</v>
      </c>
      <c r="CA16">
        <f t="shared" si="11"/>
        <v>1</v>
      </c>
      <c r="CB16">
        <f t="shared" si="11"/>
        <v>1</v>
      </c>
      <c r="CC16">
        <f t="shared" si="11"/>
        <v>1</v>
      </c>
      <c r="CD16">
        <f t="shared" si="11"/>
        <v>1</v>
      </c>
      <c r="CE16">
        <f t="shared" si="11"/>
        <v>1</v>
      </c>
      <c r="CF16">
        <f t="shared" si="11"/>
        <v>1</v>
      </c>
      <c r="CG16">
        <f t="shared" si="11"/>
        <v>1</v>
      </c>
      <c r="CH16">
        <f t="shared" si="11"/>
        <v>1</v>
      </c>
      <c r="CI16">
        <f t="shared" si="11"/>
        <v>1</v>
      </c>
      <c r="CJ16">
        <f t="shared" si="11"/>
        <v>1</v>
      </c>
      <c r="CK16">
        <f t="shared" si="11"/>
        <v>1</v>
      </c>
      <c r="CL16">
        <f t="shared" si="11"/>
        <v>1</v>
      </c>
      <c r="CM16">
        <f t="shared" si="11"/>
        <v>1</v>
      </c>
      <c r="CN16">
        <f t="shared" ref="CN16:EY16" si="12">VLOOKUP(CN18,$B$107:$E$159,4,FALSE)</f>
        <v>1</v>
      </c>
      <c r="CO16">
        <f t="shared" si="12"/>
        <v>1</v>
      </c>
      <c r="CP16">
        <f t="shared" si="12"/>
        <v>1</v>
      </c>
      <c r="CQ16">
        <f t="shared" si="12"/>
        <v>1</v>
      </c>
      <c r="CR16">
        <f t="shared" si="12"/>
        <v>1</v>
      </c>
      <c r="CS16">
        <f t="shared" si="12"/>
        <v>1</v>
      </c>
      <c r="CT16">
        <f t="shared" si="12"/>
        <v>1</v>
      </c>
      <c r="CU16">
        <f t="shared" si="12"/>
        <v>1</v>
      </c>
      <c r="CV16">
        <f t="shared" si="12"/>
        <v>1</v>
      </c>
      <c r="CW16">
        <f t="shared" si="12"/>
        <v>1</v>
      </c>
      <c r="CX16">
        <f t="shared" si="12"/>
        <v>1</v>
      </c>
      <c r="CY16">
        <f t="shared" si="12"/>
        <v>1</v>
      </c>
      <c r="CZ16">
        <f t="shared" si="12"/>
        <v>1</v>
      </c>
      <c r="DA16">
        <f t="shared" si="12"/>
        <v>1</v>
      </c>
      <c r="DB16">
        <f t="shared" si="12"/>
        <v>1</v>
      </c>
      <c r="DC16">
        <f t="shared" si="12"/>
        <v>1</v>
      </c>
      <c r="DD16">
        <f t="shared" si="12"/>
        <v>1</v>
      </c>
      <c r="DE16">
        <f t="shared" si="12"/>
        <v>1</v>
      </c>
      <c r="DF16">
        <f t="shared" si="12"/>
        <v>1</v>
      </c>
      <c r="DG16">
        <f t="shared" si="12"/>
        <v>1</v>
      </c>
      <c r="DH16">
        <f t="shared" si="12"/>
        <v>1</v>
      </c>
      <c r="DI16">
        <f t="shared" si="12"/>
        <v>1</v>
      </c>
      <c r="DJ16">
        <f t="shared" si="12"/>
        <v>1</v>
      </c>
      <c r="DK16">
        <f t="shared" si="12"/>
        <v>1</v>
      </c>
      <c r="DL16">
        <f t="shared" si="12"/>
        <v>1</v>
      </c>
      <c r="DM16">
        <f t="shared" si="12"/>
        <v>1</v>
      </c>
      <c r="DN16">
        <f t="shared" si="12"/>
        <v>1</v>
      </c>
      <c r="DO16">
        <f t="shared" si="12"/>
        <v>1</v>
      </c>
      <c r="DP16">
        <f t="shared" si="12"/>
        <v>1</v>
      </c>
      <c r="DQ16">
        <f t="shared" si="12"/>
        <v>1</v>
      </c>
      <c r="DR16">
        <f t="shared" si="12"/>
        <v>1</v>
      </c>
      <c r="DS16">
        <f t="shared" si="12"/>
        <v>1</v>
      </c>
      <c r="DT16">
        <f t="shared" si="12"/>
        <v>1</v>
      </c>
      <c r="DU16">
        <f t="shared" si="12"/>
        <v>1</v>
      </c>
      <c r="DV16">
        <f t="shared" si="12"/>
        <v>1</v>
      </c>
      <c r="DW16">
        <f t="shared" si="12"/>
        <v>1</v>
      </c>
      <c r="DX16">
        <f t="shared" si="12"/>
        <v>1</v>
      </c>
      <c r="DY16">
        <f t="shared" si="12"/>
        <v>1</v>
      </c>
      <c r="DZ16">
        <f t="shared" si="12"/>
        <v>1</v>
      </c>
      <c r="EA16">
        <f t="shared" si="12"/>
        <v>1</v>
      </c>
      <c r="EB16">
        <f t="shared" si="12"/>
        <v>1</v>
      </c>
      <c r="EC16">
        <f t="shared" si="12"/>
        <v>1</v>
      </c>
      <c r="ED16">
        <f t="shared" si="12"/>
        <v>1</v>
      </c>
      <c r="EE16">
        <f t="shared" si="12"/>
        <v>1</v>
      </c>
      <c r="EF16">
        <f t="shared" si="12"/>
        <v>1</v>
      </c>
      <c r="EG16">
        <f t="shared" si="12"/>
        <v>1</v>
      </c>
      <c r="EH16">
        <f t="shared" si="12"/>
        <v>1</v>
      </c>
      <c r="EI16">
        <f t="shared" si="12"/>
        <v>1</v>
      </c>
      <c r="EJ16">
        <f t="shared" si="12"/>
        <v>1</v>
      </c>
      <c r="EK16">
        <f t="shared" si="12"/>
        <v>1</v>
      </c>
      <c r="EL16">
        <f t="shared" si="12"/>
        <v>1</v>
      </c>
      <c r="EM16">
        <f t="shared" si="12"/>
        <v>1</v>
      </c>
      <c r="EN16">
        <f t="shared" si="12"/>
        <v>1</v>
      </c>
      <c r="EO16">
        <f t="shared" si="12"/>
        <v>1</v>
      </c>
      <c r="EP16">
        <f t="shared" si="12"/>
        <v>1</v>
      </c>
      <c r="EQ16">
        <f t="shared" si="12"/>
        <v>1</v>
      </c>
      <c r="ER16">
        <f t="shared" si="12"/>
        <v>1</v>
      </c>
      <c r="ES16">
        <f t="shared" si="12"/>
        <v>1</v>
      </c>
      <c r="ET16">
        <f t="shared" si="12"/>
        <v>1</v>
      </c>
      <c r="EU16">
        <f t="shared" si="12"/>
        <v>1</v>
      </c>
      <c r="EV16">
        <f t="shared" si="12"/>
        <v>1</v>
      </c>
      <c r="EW16">
        <f t="shared" si="12"/>
        <v>1</v>
      </c>
      <c r="EX16">
        <f t="shared" si="12"/>
        <v>1</v>
      </c>
      <c r="EY16">
        <f t="shared" si="12"/>
        <v>1</v>
      </c>
      <c r="EZ16">
        <f t="shared" ref="EZ16:HK16" si="13">VLOOKUP(EZ18,$B$107:$E$159,4,FALSE)</f>
        <v>1</v>
      </c>
      <c r="FA16">
        <f t="shared" si="13"/>
        <v>1</v>
      </c>
      <c r="FB16">
        <f t="shared" si="13"/>
        <v>1</v>
      </c>
      <c r="FC16">
        <f t="shared" si="13"/>
        <v>1</v>
      </c>
      <c r="FD16">
        <f t="shared" si="13"/>
        <v>1</v>
      </c>
      <c r="FE16">
        <f t="shared" si="13"/>
        <v>1</v>
      </c>
      <c r="FF16">
        <f t="shared" si="13"/>
        <v>1</v>
      </c>
      <c r="FG16">
        <f t="shared" si="13"/>
        <v>1</v>
      </c>
      <c r="FH16">
        <f t="shared" si="13"/>
        <v>1</v>
      </c>
      <c r="FI16">
        <f t="shared" si="13"/>
        <v>1</v>
      </c>
      <c r="FJ16">
        <f t="shared" si="13"/>
        <v>1</v>
      </c>
      <c r="FK16">
        <f t="shared" si="13"/>
        <v>1</v>
      </c>
      <c r="FL16">
        <f t="shared" si="13"/>
        <v>1</v>
      </c>
      <c r="FM16">
        <f t="shared" si="13"/>
        <v>1</v>
      </c>
      <c r="FN16">
        <f t="shared" si="13"/>
        <v>1</v>
      </c>
      <c r="FO16">
        <f t="shared" si="13"/>
        <v>1</v>
      </c>
      <c r="FP16">
        <f t="shared" si="13"/>
        <v>1</v>
      </c>
      <c r="FQ16">
        <f t="shared" si="13"/>
        <v>1</v>
      </c>
      <c r="FR16">
        <f t="shared" si="13"/>
        <v>1</v>
      </c>
      <c r="FS16">
        <f t="shared" si="13"/>
        <v>1</v>
      </c>
      <c r="FT16">
        <f t="shared" si="13"/>
        <v>1</v>
      </c>
      <c r="FU16">
        <f t="shared" si="13"/>
        <v>1</v>
      </c>
      <c r="FV16">
        <f t="shared" si="13"/>
        <v>1</v>
      </c>
      <c r="FW16">
        <f t="shared" si="13"/>
        <v>1</v>
      </c>
      <c r="FX16">
        <f t="shared" si="13"/>
        <v>1</v>
      </c>
      <c r="FY16">
        <f t="shared" si="13"/>
        <v>1</v>
      </c>
      <c r="FZ16">
        <f t="shared" si="13"/>
        <v>1</v>
      </c>
      <c r="GA16">
        <f t="shared" si="13"/>
        <v>1</v>
      </c>
      <c r="GB16">
        <f t="shared" si="13"/>
        <v>1</v>
      </c>
      <c r="GC16">
        <f t="shared" si="13"/>
        <v>1</v>
      </c>
      <c r="GD16">
        <f t="shared" si="13"/>
        <v>1</v>
      </c>
      <c r="GE16">
        <f t="shared" si="13"/>
        <v>1</v>
      </c>
      <c r="GF16">
        <f t="shared" si="13"/>
        <v>1</v>
      </c>
      <c r="GG16">
        <f t="shared" si="13"/>
        <v>1</v>
      </c>
      <c r="GH16">
        <f t="shared" si="13"/>
        <v>1</v>
      </c>
      <c r="GI16">
        <f t="shared" si="13"/>
        <v>1</v>
      </c>
      <c r="GJ16">
        <f t="shared" si="13"/>
        <v>1</v>
      </c>
      <c r="GK16">
        <f t="shared" si="13"/>
        <v>1</v>
      </c>
      <c r="GL16">
        <f t="shared" si="13"/>
        <v>1</v>
      </c>
      <c r="GM16">
        <f t="shared" si="13"/>
        <v>1</v>
      </c>
      <c r="GN16">
        <f t="shared" si="13"/>
        <v>1</v>
      </c>
      <c r="GO16">
        <f t="shared" si="13"/>
        <v>1</v>
      </c>
      <c r="GP16">
        <f t="shared" si="13"/>
        <v>1</v>
      </c>
      <c r="GQ16">
        <f t="shared" si="13"/>
        <v>1</v>
      </c>
      <c r="GR16">
        <f t="shared" si="13"/>
        <v>1</v>
      </c>
      <c r="GS16">
        <f t="shared" si="13"/>
        <v>1</v>
      </c>
      <c r="GT16">
        <f t="shared" si="13"/>
        <v>1</v>
      </c>
      <c r="GU16">
        <f t="shared" si="13"/>
        <v>1</v>
      </c>
      <c r="GV16">
        <f t="shared" si="13"/>
        <v>1</v>
      </c>
      <c r="GW16">
        <f t="shared" si="13"/>
        <v>1</v>
      </c>
      <c r="GX16">
        <f t="shared" si="13"/>
        <v>1</v>
      </c>
      <c r="GY16">
        <f t="shared" si="13"/>
        <v>1</v>
      </c>
      <c r="GZ16">
        <f t="shared" si="13"/>
        <v>1</v>
      </c>
      <c r="HA16">
        <f t="shared" si="13"/>
        <v>1</v>
      </c>
      <c r="HB16">
        <f t="shared" si="13"/>
        <v>1</v>
      </c>
      <c r="HC16">
        <f t="shared" si="13"/>
        <v>1</v>
      </c>
      <c r="HD16">
        <f t="shared" si="13"/>
        <v>1</v>
      </c>
      <c r="HE16">
        <f t="shared" si="13"/>
        <v>1</v>
      </c>
      <c r="HF16">
        <f t="shared" si="13"/>
        <v>1</v>
      </c>
      <c r="HG16">
        <f t="shared" si="13"/>
        <v>1</v>
      </c>
      <c r="HH16">
        <f t="shared" si="13"/>
        <v>1</v>
      </c>
      <c r="HI16">
        <f t="shared" si="13"/>
        <v>1</v>
      </c>
      <c r="HJ16">
        <f t="shared" si="13"/>
        <v>1</v>
      </c>
      <c r="HK16">
        <f t="shared" si="13"/>
        <v>1</v>
      </c>
      <c r="HL16">
        <f t="shared" ref="HL16:JW16" si="14">VLOOKUP(HL18,$B$107:$E$159,4,FALSE)</f>
        <v>1</v>
      </c>
      <c r="HM16">
        <f t="shared" si="14"/>
        <v>1</v>
      </c>
      <c r="HN16">
        <f t="shared" si="14"/>
        <v>2</v>
      </c>
      <c r="HO16">
        <f t="shared" si="14"/>
        <v>2</v>
      </c>
      <c r="HP16">
        <f t="shared" si="14"/>
        <v>2</v>
      </c>
      <c r="HQ16">
        <f t="shared" si="14"/>
        <v>2</v>
      </c>
      <c r="HR16">
        <f t="shared" si="14"/>
        <v>2</v>
      </c>
      <c r="HS16">
        <f t="shared" si="14"/>
        <v>2</v>
      </c>
      <c r="HT16">
        <f t="shared" si="14"/>
        <v>2</v>
      </c>
      <c r="HU16">
        <f t="shared" si="14"/>
        <v>2</v>
      </c>
      <c r="HV16">
        <f t="shared" si="14"/>
        <v>2</v>
      </c>
      <c r="HW16">
        <f t="shared" si="14"/>
        <v>2</v>
      </c>
      <c r="HX16">
        <f t="shared" si="14"/>
        <v>2</v>
      </c>
      <c r="HY16">
        <f t="shared" si="14"/>
        <v>2</v>
      </c>
      <c r="HZ16">
        <f t="shared" si="14"/>
        <v>2</v>
      </c>
      <c r="IA16">
        <f t="shared" si="14"/>
        <v>2</v>
      </c>
      <c r="IB16">
        <f t="shared" si="14"/>
        <v>2</v>
      </c>
      <c r="IC16">
        <f t="shared" si="14"/>
        <v>2</v>
      </c>
      <c r="ID16">
        <f t="shared" si="14"/>
        <v>2</v>
      </c>
      <c r="IE16">
        <f t="shared" si="14"/>
        <v>2</v>
      </c>
      <c r="IF16">
        <f t="shared" si="14"/>
        <v>2</v>
      </c>
      <c r="IG16">
        <f t="shared" si="14"/>
        <v>2</v>
      </c>
      <c r="IH16">
        <f t="shared" si="14"/>
        <v>2</v>
      </c>
      <c r="II16">
        <f t="shared" si="14"/>
        <v>2</v>
      </c>
      <c r="IJ16">
        <f t="shared" si="14"/>
        <v>2</v>
      </c>
      <c r="IK16">
        <f t="shared" si="14"/>
        <v>2</v>
      </c>
      <c r="IL16">
        <f t="shared" si="14"/>
        <v>2</v>
      </c>
      <c r="IM16">
        <f t="shared" si="14"/>
        <v>2</v>
      </c>
      <c r="IN16">
        <f t="shared" si="14"/>
        <v>2</v>
      </c>
      <c r="IO16">
        <f t="shared" si="14"/>
        <v>2</v>
      </c>
      <c r="IP16">
        <f t="shared" si="14"/>
        <v>2</v>
      </c>
      <c r="IQ16">
        <f t="shared" si="14"/>
        <v>2</v>
      </c>
      <c r="IR16">
        <f t="shared" si="14"/>
        <v>2</v>
      </c>
      <c r="IS16">
        <f t="shared" si="14"/>
        <v>2</v>
      </c>
      <c r="IT16">
        <f t="shared" si="14"/>
        <v>2</v>
      </c>
      <c r="IU16">
        <f t="shared" si="14"/>
        <v>2</v>
      </c>
      <c r="IV16">
        <f t="shared" si="14"/>
        <v>2</v>
      </c>
      <c r="IW16">
        <f t="shared" si="14"/>
        <v>2</v>
      </c>
      <c r="IX16">
        <f t="shared" si="14"/>
        <v>2</v>
      </c>
      <c r="IY16">
        <f t="shared" si="14"/>
        <v>2</v>
      </c>
      <c r="IZ16">
        <f t="shared" si="14"/>
        <v>2</v>
      </c>
      <c r="JA16">
        <f t="shared" si="14"/>
        <v>2</v>
      </c>
      <c r="JB16">
        <f t="shared" si="14"/>
        <v>2</v>
      </c>
      <c r="JC16">
        <f t="shared" si="14"/>
        <v>2</v>
      </c>
      <c r="JD16">
        <f t="shared" si="14"/>
        <v>2</v>
      </c>
      <c r="JE16">
        <f t="shared" si="14"/>
        <v>2</v>
      </c>
      <c r="JF16">
        <f t="shared" si="14"/>
        <v>2</v>
      </c>
      <c r="JG16">
        <f t="shared" si="14"/>
        <v>2</v>
      </c>
      <c r="JH16">
        <f t="shared" si="14"/>
        <v>2</v>
      </c>
      <c r="JI16">
        <f t="shared" si="14"/>
        <v>2</v>
      </c>
      <c r="JJ16">
        <f t="shared" si="14"/>
        <v>2</v>
      </c>
      <c r="JK16">
        <f t="shared" si="14"/>
        <v>2</v>
      </c>
      <c r="JL16">
        <f t="shared" si="14"/>
        <v>2</v>
      </c>
      <c r="JM16">
        <f t="shared" si="14"/>
        <v>2</v>
      </c>
      <c r="JN16">
        <f t="shared" si="14"/>
        <v>2</v>
      </c>
      <c r="JO16">
        <f t="shared" si="14"/>
        <v>2</v>
      </c>
      <c r="JP16">
        <f t="shared" si="14"/>
        <v>2</v>
      </c>
      <c r="JQ16">
        <f t="shared" si="14"/>
        <v>2</v>
      </c>
      <c r="JR16">
        <f t="shared" si="14"/>
        <v>2</v>
      </c>
      <c r="JS16">
        <f t="shared" si="14"/>
        <v>2</v>
      </c>
      <c r="JT16">
        <f t="shared" si="14"/>
        <v>2</v>
      </c>
      <c r="JU16">
        <f t="shared" si="14"/>
        <v>2</v>
      </c>
      <c r="JV16">
        <f t="shared" si="14"/>
        <v>2</v>
      </c>
      <c r="JW16">
        <f t="shared" si="14"/>
        <v>2</v>
      </c>
      <c r="JX16">
        <f t="shared" ref="JX16:MI16" si="15">VLOOKUP(JX18,$B$107:$E$159,4,FALSE)</f>
        <v>2</v>
      </c>
      <c r="JY16">
        <f t="shared" si="15"/>
        <v>2</v>
      </c>
      <c r="JZ16">
        <f t="shared" si="15"/>
        <v>2</v>
      </c>
      <c r="KA16">
        <f t="shared" si="15"/>
        <v>2</v>
      </c>
      <c r="KB16">
        <f t="shared" si="15"/>
        <v>2</v>
      </c>
      <c r="KC16">
        <f t="shared" si="15"/>
        <v>2</v>
      </c>
      <c r="KD16">
        <f t="shared" si="15"/>
        <v>2</v>
      </c>
      <c r="KE16">
        <f t="shared" si="15"/>
        <v>2</v>
      </c>
      <c r="KF16">
        <f t="shared" si="15"/>
        <v>2</v>
      </c>
      <c r="KG16">
        <f t="shared" si="15"/>
        <v>2</v>
      </c>
      <c r="KH16">
        <f t="shared" si="15"/>
        <v>2</v>
      </c>
      <c r="KI16">
        <f t="shared" si="15"/>
        <v>2</v>
      </c>
      <c r="KJ16">
        <f t="shared" si="15"/>
        <v>2</v>
      </c>
      <c r="KK16">
        <f t="shared" si="15"/>
        <v>2</v>
      </c>
      <c r="KL16">
        <f t="shared" si="15"/>
        <v>2</v>
      </c>
      <c r="KM16">
        <f t="shared" si="15"/>
        <v>2</v>
      </c>
      <c r="KN16">
        <f t="shared" si="15"/>
        <v>2</v>
      </c>
      <c r="KO16">
        <f t="shared" si="15"/>
        <v>2</v>
      </c>
      <c r="KP16">
        <f t="shared" si="15"/>
        <v>2</v>
      </c>
      <c r="KQ16">
        <f t="shared" si="15"/>
        <v>2</v>
      </c>
      <c r="KR16">
        <f t="shared" si="15"/>
        <v>2</v>
      </c>
      <c r="KS16">
        <f t="shared" si="15"/>
        <v>2</v>
      </c>
      <c r="KT16">
        <f t="shared" si="15"/>
        <v>2</v>
      </c>
      <c r="KU16">
        <f t="shared" si="15"/>
        <v>2</v>
      </c>
      <c r="KV16">
        <f t="shared" si="15"/>
        <v>2</v>
      </c>
      <c r="KW16">
        <f t="shared" si="15"/>
        <v>2</v>
      </c>
      <c r="KX16">
        <f t="shared" si="15"/>
        <v>2</v>
      </c>
      <c r="KY16">
        <f t="shared" si="15"/>
        <v>2</v>
      </c>
      <c r="KZ16">
        <f t="shared" si="15"/>
        <v>2</v>
      </c>
      <c r="LA16">
        <f t="shared" si="15"/>
        <v>2</v>
      </c>
      <c r="LB16">
        <f t="shared" si="15"/>
        <v>2</v>
      </c>
      <c r="LC16">
        <f t="shared" si="15"/>
        <v>2</v>
      </c>
      <c r="LD16">
        <f t="shared" si="15"/>
        <v>2</v>
      </c>
      <c r="LE16">
        <f t="shared" si="15"/>
        <v>2</v>
      </c>
      <c r="LF16">
        <f t="shared" si="15"/>
        <v>2</v>
      </c>
      <c r="LG16">
        <f t="shared" si="15"/>
        <v>2</v>
      </c>
      <c r="LH16">
        <f t="shared" si="15"/>
        <v>2</v>
      </c>
      <c r="LI16">
        <f t="shared" si="15"/>
        <v>2</v>
      </c>
      <c r="LJ16">
        <f t="shared" si="15"/>
        <v>2</v>
      </c>
      <c r="LK16">
        <f t="shared" si="15"/>
        <v>2</v>
      </c>
      <c r="LL16">
        <f t="shared" si="15"/>
        <v>2</v>
      </c>
      <c r="LM16">
        <f t="shared" si="15"/>
        <v>2</v>
      </c>
      <c r="LN16">
        <f t="shared" si="15"/>
        <v>2</v>
      </c>
      <c r="LO16">
        <f t="shared" si="15"/>
        <v>2</v>
      </c>
      <c r="LP16">
        <f t="shared" si="15"/>
        <v>2</v>
      </c>
      <c r="LQ16">
        <f t="shared" si="15"/>
        <v>2</v>
      </c>
      <c r="LR16">
        <f t="shared" si="15"/>
        <v>2</v>
      </c>
      <c r="LS16">
        <f t="shared" si="15"/>
        <v>2</v>
      </c>
      <c r="LT16">
        <f t="shared" si="15"/>
        <v>2</v>
      </c>
      <c r="LU16">
        <f t="shared" si="15"/>
        <v>2</v>
      </c>
      <c r="LV16">
        <f t="shared" si="15"/>
        <v>2</v>
      </c>
      <c r="LW16">
        <f t="shared" si="15"/>
        <v>2</v>
      </c>
      <c r="LX16">
        <f t="shared" si="15"/>
        <v>2</v>
      </c>
      <c r="LY16">
        <f t="shared" si="15"/>
        <v>2</v>
      </c>
      <c r="LZ16">
        <f t="shared" si="15"/>
        <v>2</v>
      </c>
      <c r="MA16">
        <f t="shared" si="15"/>
        <v>2</v>
      </c>
      <c r="MB16">
        <f t="shared" si="15"/>
        <v>2</v>
      </c>
      <c r="MC16">
        <f t="shared" si="15"/>
        <v>2</v>
      </c>
      <c r="MD16">
        <f t="shared" si="15"/>
        <v>2</v>
      </c>
      <c r="ME16">
        <f t="shared" si="15"/>
        <v>2</v>
      </c>
      <c r="MF16">
        <f t="shared" si="15"/>
        <v>2</v>
      </c>
      <c r="MG16">
        <f t="shared" si="15"/>
        <v>2</v>
      </c>
      <c r="MH16">
        <f t="shared" si="15"/>
        <v>2</v>
      </c>
      <c r="MI16">
        <f t="shared" si="15"/>
        <v>2</v>
      </c>
      <c r="MJ16">
        <f t="shared" ref="MJ16:OU16" si="16">VLOOKUP(MJ18,$B$107:$E$159,4,FALSE)</f>
        <v>2</v>
      </c>
      <c r="MK16">
        <f t="shared" si="16"/>
        <v>2</v>
      </c>
      <c r="ML16">
        <f t="shared" si="16"/>
        <v>2</v>
      </c>
      <c r="MM16">
        <f t="shared" si="16"/>
        <v>2</v>
      </c>
      <c r="MN16">
        <f t="shared" si="16"/>
        <v>2</v>
      </c>
      <c r="MO16">
        <f t="shared" si="16"/>
        <v>2</v>
      </c>
      <c r="MP16">
        <f t="shared" si="16"/>
        <v>2</v>
      </c>
      <c r="MQ16">
        <f t="shared" si="16"/>
        <v>2</v>
      </c>
      <c r="MR16">
        <f t="shared" si="16"/>
        <v>2</v>
      </c>
      <c r="MS16">
        <f t="shared" si="16"/>
        <v>2</v>
      </c>
      <c r="MT16">
        <f t="shared" si="16"/>
        <v>2</v>
      </c>
      <c r="MU16">
        <f t="shared" si="16"/>
        <v>2</v>
      </c>
      <c r="MV16">
        <f t="shared" si="16"/>
        <v>2</v>
      </c>
      <c r="MW16">
        <f t="shared" si="16"/>
        <v>2</v>
      </c>
      <c r="MX16">
        <f t="shared" si="16"/>
        <v>2</v>
      </c>
      <c r="MY16">
        <f t="shared" si="16"/>
        <v>2</v>
      </c>
      <c r="MZ16">
        <f t="shared" si="16"/>
        <v>2</v>
      </c>
      <c r="NA16">
        <f t="shared" si="16"/>
        <v>2</v>
      </c>
      <c r="NB16">
        <f t="shared" si="16"/>
        <v>2</v>
      </c>
      <c r="NC16">
        <f t="shared" si="16"/>
        <v>2</v>
      </c>
      <c r="ND16">
        <f t="shared" si="16"/>
        <v>2</v>
      </c>
      <c r="NE16">
        <f t="shared" si="16"/>
        <v>2</v>
      </c>
      <c r="NF16">
        <f t="shared" si="16"/>
        <v>2</v>
      </c>
      <c r="NG16">
        <f t="shared" si="16"/>
        <v>2</v>
      </c>
      <c r="NH16">
        <f t="shared" si="16"/>
        <v>2</v>
      </c>
      <c r="NI16">
        <f t="shared" si="16"/>
        <v>2</v>
      </c>
      <c r="NJ16">
        <f t="shared" si="16"/>
        <v>2</v>
      </c>
      <c r="NK16">
        <f t="shared" si="16"/>
        <v>2</v>
      </c>
      <c r="NL16">
        <f t="shared" si="16"/>
        <v>2</v>
      </c>
      <c r="NM16">
        <f t="shared" si="16"/>
        <v>2</v>
      </c>
      <c r="NN16">
        <f t="shared" si="16"/>
        <v>2</v>
      </c>
      <c r="NO16">
        <f t="shared" si="16"/>
        <v>2</v>
      </c>
      <c r="NP16">
        <f t="shared" si="16"/>
        <v>2</v>
      </c>
      <c r="NQ16">
        <f t="shared" si="16"/>
        <v>2</v>
      </c>
      <c r="NR16">
        <f t="shared" si="16"/>
        <v>2</v>
      </c>
      <c r="NS16">
        <f t="shared" si="16"/>
        <v>2</v>
      </c>
      <c r="NT16">
        <f t="shared" si="16"/>
        <v>2</v>
      </c>
      <c r="NU16">
        <f t="shared" si="16"/>
        <v>2</v>
      </c>
      <c r="NV16">
        <f t="shared" si="16"/>
        <v>2</v>
      </c>
      <c r="NW16">
        <f t="shared" si="16"/>
        <v>2</v>
      </c>
      <c r="NX16">
        <f t="shared" si="16"/>
        <v>2</v>
      </c>
      <c r="NY16">
        <f t="shared" si="16"/>
        <v>2</v>
      </c>
      <c r="NZ16">
        <f t="shared" si="16"/>
        <v>2</v>
      </c>
      <c r="OA16">
        <f t="shared" si="16"/>
        <v>2</v>
      </c>
      <c r="OB16">
        <f t="shared" si="16"/>
        <v>2</v>
      </c>
      <c r="OC16">
        <f t="shared" si="16"/>
        <v>2</v>
      </c>
      <c r="OD16">
        <f t="shared" si="16"/>
        <v>2</v>
      </c>
      <c r="OE16">
        <f t="shared" si="16"/>
        <v>2</v>
      </c>
      <c r="OF16">
        <f t="shared" si="16"/>
        <v>2</v>
      </c>
      <c r="OG16">
        <f t="shared" si="16"/>
        <v>2</v>
      </c>
      <c r="OH16">
        <f t="shared" si="16"/>
        <v>2</v>
      </c>
      <c r="OI16">
        <f t="shared" si="16"/>
        <v>2</v>
      </c>
      <c r="OJ16">
        <f t="shared" si="16"/>
        <v>2</v>
      </c>
      <c r="OK16">
        <f t="shared" si="16"/>
        <v>2</v>
      </c>
      <c r="OL16">
        <f t="shared" si="16"/>
        <v>2</v>
      </c>
      <c r="OM16">
        <f t="shared" si="16"/>
        <v>2</v>
      </c>
      <c r="ON16">
        <f t="shared" si="16"/>
        <v>2</v>
      </c>
      <c r="OO16">
        <f t="shared" si="16"/>
        <v>2</v>
      </c>
      <c r="OP16">
        <f t="shared" si="16"/>
        <v>2</v>
      </c>
      <c r="OQ16">
        <f t="shared" si="16"/>
        <v>2</v>
      </c>
      <c r="OR16">
        <f t="shared" si="16"/>
        <v>2</v>
      </c>
      <c r="OS16">
        <f t="shared" si="16"/>
        <v>2</v>
      </c>
      <c r="OT16">
        <f t="shared" si="16"/>
        <v>2</v>
      </c>
      <c r="OU16">
        <f t="shared" si="16"/>
        <v>2</v>
      </c>
      <c r="OV16">
        <f t="shared" ref="OV16:RG16" si="17">VLOOKUP(OV18,$B$107:$E$159,4,FALSE)</f>
        <v>2</v>
      </c>
      <c r="OW16">
        <f t="shared" si="17"/>
        <v>2</v>
      </c>
      <c r="OX16">
        <f t="shared" si="17"/>
        <v>2</v>
      </c>
      <c r="OY16">
        <f t="shared" si="17"/>
        <v>2</v>
      </c>
      <c r="OZ16">
        <f t="shared" si="17"/>
        <v>2</v>
      </c>
      <c r="PA16">
        <f t="shared" si="17"/>
        <v>3</v>
      </c>
      <c r="PB16">
        <f t="shared" si="17"/>
        <v>3</v>
      </c>
      <c r="PC16">
        <f t="shared" si="17"/>
        <v>3</v>
      </c>
      <c r="PD16">
        <f t="shared" si="17"/>
        <v>3</v>
      </c>
      <c r="PE16">
        <f t="shared" si="17"/>
        <v>3</v>
      </c>
      <c r="PF16">
        <f t="shared" si="17"/>
        <v>3</v>
      </c>
      <c r="PG16">
        <f t="shared" si="17"/>
        <v>3</v>
      </c>
      <c r="PH16">
        <f t="shared" si="17"/>
        <v>3</v>
      </c>
      <c r="PI16">
        <f t="shared" si="17"/>
        <v>3</v>
      </c>
      <c r="PJ16">
        <f t="shared" si="17"/>
        <v>3</v>
      </c>
      <c r="PK16">
        <f t="shared" si="17"/>
        <v>3</v>
      </c>
      <c r="PL16">
        <f t="shared" si="17"/>
        <v>3</v>
      </c>
      <c r="PM16">
        <f t="shared" si="17"/>
        <v>3</v>
      </c>
      <c r="PN16">
        <f t="shared" si="17"/>
        <v>3</v>
      </c>
      <c r="PO16">
        <f t="shared" si="17"/>
        <v>3</v>
      </c>
      <c r="PP16">
        <f t="shared" si="17"/>
        <v>3</v>
      </c>
      <c r="PQ16">
        <f t="shared" si="17"/>
        <v>3</v>
      </c>
      <c r="PR16">
        <f t="shared" si="17"/>
        <v>3</v>
      </c>
      <c r="PS16">
        <f t="shared" si="17"/>
        <v>3</v>
      </c>
      <c r="PT16">
        <f t="shared" si="17"/>
        <v>3</v>
      </c>
      <c r="PU16">
        <f t="shared" si="17"/>
        <v>3</v>
      </c>
      <c r="PV16">
        <f t="shared" si="17"/>
        <v>3</v>
      </c>
      <c r="PW16">
        <f t="shared" si="17"/>
        <v>3</v>
      </c>
      <c r="PX16">
        <f t="shared" si="17"/>
        <v>3</v>
      </c>
      <c r="PY16">
        <f t="shared" si="17"/>
        <v>3</v>
      </c>
      <c r="PZ16">
        <f t="shared" si="17"/>
        <v>3</v>
      </c>
      <c r="QA16">
        <f t="shared" si="17"/>
        <v>3</v>
      </c>
      <c r="QB16">
        <f t="shared" si="17"/>
        <v>3</v>
      </c>
      <c r="QC16">
        <f t="shared" si="17"/>
        <v>3</v>
      </c>
      <c r="QD16">
        <f t="shared" si="17"/>
        <v>3</v>
      </c>
      <c r="QE16">
        <f t="shared" si="17"/>
        <v>3</v>
      </c>
      <c r="QF16">
        <f t="shared" si="17"/>
        <v>3</v>
      </c>
      <c r="QG16">
        <f t="shared" si="17"/>
        <v>3</v>
      </c>
      <c r="QH16">
        <f t="shared" si="17"/>
        <v>3</v>
      </c>
      <c r="QI16">
        <f t="shared" si="17"/>
        <v>3</v>
      </c>
      <c r="QJ16">
        <f t="shared" si="17"/>
        <v>3</v>
      </c>
      <c r="QK16">
        <f t="shared" si="17"/>
        <v>3</v>
      </c>
      <c r="QL16">
        <f t="shared" si="17"/>
        <v>3</v>
      </c>
      <c r="QM16">
        <f t="shared" si="17"/>
        <v>3</v>
      </c>
      <c r="QN16">
        <f t="shared" si="17"/>
        <v>3</v>
      </c>
      <c r="QO16">
        <f t="shared" si="17"/>
        <v>3</v>
      </c>
      <c r="QP16">
        <f t="shared" si="17"/>
        <v>3</v>
      </c>
      <c r="QQ16">
        <f t="shared" si="17"/>
        <v>3</v>
      </c>
      <c r="QR16">
        <f t="shared" si="17"/>
        <v>3</v>
      </c>
      <c r="QS16">
        <f t="shared" si="17"/>
        <v>3</v>
      </c>
      <c r="QT16">
        <f t="shared" si="17"/>
        <v>3</v>
      </c>
      <c r="QU16">
        <f t="shared" si="17"/>
        <v>3</v>
      </c>
      <c r="QV16">
        <f t="shared" si="17"/>
        <v>3</v>
      </c>
      <c r="QW16">
        <f t="shared" si="17"/>
        <v>3</v>
      </c>
      <c r="QX16">
        <f t="shared" si="17"/>
        <v>3</v>
      </c>
      <c r="QY16">
        <f t="shared" si="17"/>
        <v>3</v>
      </c>
      <c r="QZ16">
        <f t="shared" si="17"/>
        <v>3</v>
      </c>
      <c r="RA16">
        <f t="shared" si="17"/>
        <v>3</v>
      </c>
      <c r="RB16">
        <f t="shared" si="17"/>
        <v>3</v>
      </c>
      <c r="RC16">
        <f t="shared" si="17"/>
        <v>3</v>
      </c>
      <c r="RD16">
        <f t="shared" si="17"/>
        <v>3</v>
      </c>
      <c r="RE16">
        <f t="shared" si="17"/>
        <v>3</v>
      </c>
      <c r="RF16">
        <f t="shared" si="17"/>
        <v>3</v>
      </c>
      <c r="RG16">
        <f t="shared" si="17"/>
        <v>3</v>
      </c>
      <c r="RH16">
        <f t="shared" ref="RH16:TS16" si="18">VLOOKUP(RH18,$B$107:$E$159,4,FALSE)</f>
        <v>3</v>
      </c>
      <c r="RI16">
        <f t="shared" si="18"/>
        <v>3</v>
      </c>
      <c r="RJ16">
        <f t="shared" si="18"/>
        <v>3</v>
      </c>
      <c r="RK16">
        <f t="shared" si="18"/>
        <v>3</v>
      </c>
      <c r="RL16">
        <f t="shared" si="18"/>
        <v>3</v>
      </c>
      <c r="RM16">
        <f t="shared" si="18"/>
        <v>3</v>
      </c>
      <c r="RN16">
        <f t="shared" si="18"/>
        <v>3</v>
      </c>
      <c r="RO16">
        <f t="shared" si="18"/>
        <v>3</v>
      </c>
      <c r="RP16">
        <f t="shared" si="18"/>
        <v>3</v>
      </c>
      <c r="RQ16">
        <f t="shared" si="18"/>
        <v>3</v>
      </c>
      <c r="RR16">
        <f t="shared" si="18"/>
        <v>3</v>
      </c>
      <c r="RS16">
        <f t="shared" si="18"/>
        <v>3</v>
      </c>
      <c r="RT16">
        <f t="shared" si="18"/>
        <v>3</v>
      </c>
      <c r="RU16">
        <f t="shared" si="18"/>
        <v>3</v>
      </c>
      <c r="RV16">
        <f t="shared" si="18"/>
        <v>3</v>
      </c>
      <c r="RW16">
        <f t="shared" si="18"/>
        <v>3</v>
      </c>
      <c r="RX16">
        <f t="shared" si="18"/>
        <v>3</v>
      </c>
      <c r="RY16">
        <f t="shared" si="18"/>
        <v>3</v>
      </c>
      <c r="RZ16">
        <f t="shared" si="18"/>
        <v>3</v>
      </c>
      <c r="SA16">
        <f t="shared" si="18"/>
        <v>3</v>
      </c>
      <c r="SB16">
        <f t="shared" si="18"/>
        <v>3</v>
      </c>
      <c r="SC16">
        <f t="shared" si="18"/>
        <v>3</v>
      </c>
      <c r="SD16">
        <f t="shared" si="18"/>
        <v>3</v>
      </c>
      <c r="SE16">
        <f t="shared" si="18"/>
        <v>3</v>
      </c>
      <c r="SF16">
        <f t="shared" si="18"/>
        <v>3</v>
      </c>
      <c r="SG16">
        <f t="shared" si="18"/>
        <v>3</v>
      </c>
      <c r="SH16">
        <f t="shared" si="18"/>
        <v>3</v>
      </c>
      <c r="SI16">
        <f t="shared" si="18"/>
        <v>3</v>
      </c>
      <c r="SJ16">
        <f t="shared" si="18"/>
        <v>3</v>
      </c>
      <c r="SK16">
        <f t="shared" si="18"/>
        <v>3</v>
      </c>
      <c r="SL16">
        <f t="shared" si="18"/>
        <v>3</v>
      </c>
      <c r="SM16">
        <f t="shared" si="18"/>
        <v>3</v>
      </c>
      <c r="SN16">
        <f t="shared" si="18"/>
        <v>3</v>
      </c>
      <c r="SO16">
        <f t="shared" si="18"/>
        <v>3</v>
      </c>
      <c r="SP16">
        <f t="shared" si="18"/>
        <v>3</v>
      </c>
      <c r="SQ16">
        <f t="shared" si="18"/>
        <v>3</v>
      </c>
      <c r="SR16">
        <f t="shared" si="18"/>
        <v>3</v>
      </c>
      <c r="SS16">
        <f t="shared" si="18"/>
        <v>3</v>
      </c>
      <c r="ST16">
        <f t="shared" si="18"/>
        <v>3</v>
      </c>
      <c r="SU16">
        <f t="shared" si="18"/>
        <v>3</v>
      </c>
      <c r="SV16">
        <f t="shared" si="18"/>
        <v>3</v>
      </c>
      <c r="SW16">
        <f t="shared" si="18"/>
        <v>3</v>
      </c>
      <c r="SX16">
        <f t="shared" si="18"/>
        <v>3</v>
      </c>
      <c r="SY16">
        <f t="shared" si="18"/>
        <v>3</v>
      </c>
      <c r="SZ16">
        <f t="shared" si="18"/>
        <v>3</v>
      </c>
      <c r="TA16">
        <f t="shared" si="18"/>
        <v>3</v>
      </c>
      <c r="TB16">
        <f t="shared" si="18"/>
        <v>3</v>
      </c>
      <c r="TC16">
        <f t="shared" si="18"/>
        <v>3</v>
      </c>
      <c r="TD16">
        <f t="shared" si="18"/>
        <v>3</v>
      </c>
      <c r="TE16">
        <f t="shared" si="18"/>
        <v>3</v>
      </c>
      <c r="TF16">
        <f t="shared" si="18"/>
        <v>3</v>
      </c>
      <c r="TG16">
        <f t="shared" si="18"/>
        <v>3</v>
      </c>
      <c r="TH16">
        <f t="shared" si="18"/>
        <v>3</v>
      </c>
      <c r="TI16">
        <f t="shared" si="18"/>
        <v>3</v>
      </c>
      <c r="TJ16">
        <f t="shared" si="18"/>
        <v>3</v>
      </c>
      <c r="TK16">
        <f t="shared" si="18"/>
        <v>3</v>
      </c>
      <c r="TL16">
        <f t="shared" si="18"/>
        <v>3</v>
      </c>
      <c r="TM16">
        <f t="shared" si="18"/>
        <v>3</v>
      </c>
      <c r="TN16">
        <f t="shared" si="18"/>
        <v>3</v>
      </c>
      <c r="TO16">
        <f t="shared" si="18"/>
        <v>3</v>
      </c>
      <c r="TP16">
        <f t="shared" si="18"/>
        <v>3</v>
      </c>
      <c r="TQ16">
        <f t="shared" si="18"/>
        <v>3</v>
      </c>
      <c r="TR16">
        <f t="shared" si="18"/>
        <v>3</v>
      </c>
      <c r="TS16">
        <f t="shared" si="18"/>
        <v>3</v>
      </c>
      <c r="TT16">
        <f t="shared" ref="TT16:WE16" si="19">VLOOKUP(TT18,$B$107:$E$159,4,FALSE)</f>
        <v>3</v>
      </c>
      <c r="TU16">
        <f t="shared" si="19"/>
        <v>3</v>
      </c>
      <c r="TV16">
        <f t="shared" si="19"/>
        <v>3</v>
      </c>
      <c r="TW16">
        <f t="shared" si="19"/>
        <v>3</v>
      </c>
      <c r="TX16">
        <f t="shared" si="19"/>
        <v>3</v>
      </c>
      <c r="TY16">
        <f t="shared" si="19"/>
        <v>3</v>
      </c>
      <c r="TZ16">
        <f t="shared" si="19"/>
        <v>3</v>
      </c>
      <c r="UA16">
        <f t="shared" si="19"/>
        <v>3</v>
      </c>
      <c r="UB16">
        <f t="shared" si="19"/>
        <v>3</v>
      </c>
      <c r="UC16">
        <f t="shared" si="19"/>
        <v>3</v>
      </c>
      <c r="UD16">
        <f t="shared" si="19"/>
        <v>3</v>
      </c>
      <c r="UE16">
        <f t="shared" si="19"/>
        <v>3</v>
      </c>
      <c r="UF16">
        <f t="shared" si="19"/>
        <v>3</v>
      </c>
      <c r="UG16">
        <f t="shared" si="19"/>
        <v>3</v>
      </c>
      <c r="UH16">
        <f t="shared" si="19"/>
        <v>3</v>
      </c>
      <c r="UI16">
        <f t="shared" si="19"/>
        <v>3</v>
      </c>
      <c r="UJ16">
        <f t="shared" si="19"/>
        <v>3</v>
      </c>
      <c r="UK16">
        <f t="shared" si="19"/>
        <v>3</v>
      </c>
      <c r="UL16">
        <f t="shared" si="19"/>
        <v>3</v>
      </c>
      <c r="UM16">
        <f t="shared" si="19"/>
        <v>3</v>
      </c>
      <c r="UN16">
        <f t="shared" si="19"/>
        <v>3</v>
      </c>
      <c r="UO16">
        <f t="shared" si="19"/>
        <v>3</v>
      </c>
      <c r="UP16">
        <f t="shared" si="19"/>
        <v>3</v>
      </c>
      <c r="UQ16">
        <f t="shared" si="19"/>
        <v>3</v>
      </c>
      <c r="UR16">
        <f t="shared" si="19"/>
        <v>3</v>
      </c>
      <c r="US16">
        <f t="shared" si="19"/>
        <v>3</v>
      </c>
      <c r="UT16">
        <f t="shared" si="19"/>
        <v>3</v>
      </c>
      <c r="UU16">
        <f t="shared" si="19"/>
        <v>3</v>
      </c>
      <c r="UV16">
        <f t="shared" si="19"/>
        <v>3</v>
      </c>
      <c r="UW16">
        <f t="shared" si="19"/>
        <v>3</v>
      </c>
      <c r="UX16">
        <f t="shared" si="19"/>
        <v>3</v>
      </c>
      <c r="UY16">
        <f t="shared" si="19"/>
        <v>3</v>
      </c>
      <c r="UZ16">
        <f t="shared" si="19"/>
        <v>3</v>
      </c>
      <c r="VA16">
        <f t="shared" si="19"/>
        <v>3</v>
      </c>
      <c r="VB16">
        <f t="shared" si="19"/>
        <v>3</v>
      </c>
      <c r="VC16">
        <f t="shared" si="19"/>
        <v>3</v>
      </c>
      <c r="VD16">
        <f t="shared" si="19"/>
        <v>3</v>
      </c>
      <c r="VE16">
        <f t="shared" si="19"/>
        <v>3</v>
      </c>
      <c r="VF16">
        <f t="shared" si="19"/>
        <v>3</v>
      </c>
      <c r="VG16">
        <f t="shared" si="19"/>
        <v>3</v>
      </c>
      <c r="VH16">
        <f t="shared" si="19"/>
        <v>3</v>
      </c>
      <c r="VI16">
        <f t="shared" si="19"/>
        <v>3</v>
      </c>
      <c r="VJ16">
        <f t="shared" si="19"/>
        <v>3</v>
      </c>
      <c r="VK16">
        <f t="shared" si="19"/>
        <v>3</v>
      </c>
      <c r="VL16">
        <f t="shared" si="19"/>
        <v>3</v>
      </c>
      <c r="VM16">
        <f t="shared" si="19"/>
        <v>3</v>
      </c>
      <c r="VN16">
        <f t="shared" si="19"/>
        <v>3</v>
      </c>
      <c r="VO16">
        <f t="shared" si="19"/>
        <v>3</v>
      </c>
      <c r="VP16">
        <f t="shared" si="19"/>
        <v>3</v>
      </c>
      <c r="VQ16">
        <f t="shared" si="19"/>
        <v>3</v>
      </c>
      <c r="VR16">
        <f t="shared" si="19"/>
        <v>3</v>
      </c>
      <c r="VS16">
        <f t="shared" si="19"/>
        <v>3</v>
      </c>
      <c r="VT16">
        <f t="shared" si="19"/>
        <v>3</v>
      </c>
      <c r="VU16">
        <f t="shared" si="19"/>
        <v>3</v>
      </c>
      <c r="VV16">
        <f t="shared" si="19"/>
        <v>3</v>
      </c>
      <c r="VW16">
        <f t="shared" si="19"/>
        <v>3</v>
      </c>
      <c r="VX16">
        <f t="shared" si="19"/>
        <v>3</v>
      </c>
      <c r="VY16">
        <f t="shared" si="19"/>
        <v>3</v>
      </c>
      <c r="VZ16">
        <f t="shared" si="19"/>
        <v>3</v>
      </c>
      <c r="WA16">
        <f t="shared" si="19"/>
        <v>3</v>
      </c>
      <c r="WB16">
        <f t="shared" si="19"/>
        <v>3</v>
      </c>
      <c r="WC16">
        <f t="shared" si="19"/>
        <v>3</v>
      </c>
      <c r="WD16">
        <f t="shared" si="19"/>
        <v>3</v>
      </c>
      <c r="WE16">
        <f t="shared" si="19"/>
        <v>3</v>
      </c>
      <c r="WF16">
        <f t="shared" ref="WF16:YQ16" si="20">VLOOKUP(WF18,$B$107:$E$159,4,FALSE)</f>
        <v>3</v>
      </c>
      <c r="WG16">
        <f t="shared" si="20"/>
        <v>3</v>
      </c>
      <c r="WH16">
        <f t="shared" si="20"/>
        <v>3</v>
      </c>
      <c r="WI16">
        <f t="shared" si="20"/>
        <v>3</v>
      </c>
      <c r="WJ16">
        <f t="shared" si="20"/>
        <v>3</v>
      </c>
      <c r="WK16">
        <f t="shared" si="20"/>
        <v>3</v>
      </c>
      <c r="WL16">
        <f t="shared" si="20"/>
        <v>3</v>
      </c>
      <c r="WM16">
        <f t="shared" si="20"/>
        <v>3</v>
      </c>
      <c r="WN16">
        <f t="shared" si="20"/>
        <v>3</v>
      </c>
      <c r="WO16">
        <f t="shared" si="20"/>
        <v>3</v>
      </c>
      <c r="WP16">
        <f t="shared" si="20"/>
        <v>3</v>
      </c>
      <c r="WQ16">
        <f t="shared" si="20"/>
        <v>3</v>
      </c>
      <c r="WR16">
        <f t="shared" si="20"/>
        <v>3</v>
      </c>
      <c r="WS16">
        <f t="shared" si="20"/>
        <v>3</v>
      </c>
      <c r="WT16">
        <f t="shared" si="20"/>
        <v>3</v>
      </c>
      <c r="WU16">
        <f t="shared" si="20"/>
        <v>3</v>
      </c>
      <c r="WV16">
        <f t="shared" si="20"/>
        <v>3</v>
      </c>
      <c r="WW16">
        <f t="shared" si="20"/>
        <v>3</v>
      </c>
      <c r="WX16">
        <f t="shared" si="20"/>
        <v>3</v>
      </c>
      <c r="WY16">
        <f t="shared" si="20"/>
        <v>3</v>
      </c>
      <c r="WZ16">
        <f t="shared" si="20"/>
        <v>3</v>
      </c>
      <c r="XA16">
        <f t="shared" si="20"/>
        <v>3</v>
      </c>
      <c r="XB16">
        <f t="shared" si="20"/>
        <v>3</v>
      </c>
      <c r="XC16">
        <f t="shared" si="20"/>
        <v>4</v>
      </c>
      <c r="XD16">
        <f t="shared" si="20"/>
        <v>4</v>
      </c>
      <c r="XE16">
        <f t="shared" si="20"/>
        <v>4</v>
      </c>
      <c r="XF16">
        <f t="shared" si="20"/>
        <v>4</v>
      </c>
      <c r="XG16">
        <f t="shared" si="20"/>
        <v>4</v>
      </c>
      <c r="XH16">
        <f t="shared" si="20"/>
        <v>4</v>
      </c>
      <c r="XI16">
        <f t="shared" si="20"/>
        <v>4</v>
      </c>
      <c r="XJ16">
        <f t="shared" si="20"/>
        <v>4</v>
      </c>
      <c r="XK16">
        <f t="shared" si="20"/>
        <v>4</v>
      </c>
      <c r="XL16">
        <f t="shared" si="20"/>
        <v>4</v>
      </c>
      <c r="XM16">
        <f t="shared" si="20"/>
        <v>4</v>
      </c>
      <c r="XN16">
        <f t="shared" si="20"/>
        <v>4</v>
      </c>
      <c r="XO16">
        <f t="shared" si="20"/>
        <v>4</v>
      </c>
      <c r="XP16">
        <f t="shared" si="20"/>
        <v>4</v>
      </c>
      <c r="XQ16">
        <f t="shared" si="20"/>
        <v>4</v>
      </c>
      <c r="XR16">
        <f t="shared" si="20"/>
        <v>4</v>
      </c>
      <c r="XS16">
        <f t="shared" si="20"/>
        <v>4</v>
      </c>
      <c r="XT16">
        <f t="shared" si="20"/>
        <v>4</v>
      </c>
      <c r="XU16">
        <f t="shared" si="20"/>
        <v>4</v>
      </c>
      <c r="XV16">
        <f t="shared" si="20"/>
        <v>4</v>
      </c>
      <c r="XW16">
        <f t="shared" si="20"/>
        <v>4</v>
      </c>
      <c r="XX16">
        <f t="shared" si="20"/>
        <v>4</v>
      </c>
      <c r="XY16">
        <f t="shared" si="20"/>
        <v>4</v>
      </c>
      <c r="XZ16">
        <f t="shared" si="20"/>
        <v>4</v>
      </c>
      <c r="YA16">
        <f t="shared" si="20"/>
        <v>4</v>
      </c>
      <c r="YB16">
        <f t="shared" si="20"/>
        <v>4</v>
      </c>
      <c r="YC16">
        <f t="shared" si="20"/>
        <v>4</v>
      </c>
      <c r="YD16">
        <f t="shared" si="20"/>
        <v>4</v>
      </c>
      <c r="YE16">
        <f t="shared" si="20"/>
        <v>4</v>
      </c>
      <c r="YF16">
        <f t="shared" si="20"/>
        <v>4</v>
      </c>
      <c r="YG16">
        <f t="shared" si="20"/>
        <v>4</v>
      </c>
      <c r="YH16">
        <f t="shared" si="20"/>
        <v>4</v>
      </c>
      <c r="YI16">
        <f t="shared" si="20"/>
        <v>4</v>
      </c>
      <c r="YJ16">
        <f t="shared" si="20"/>
        <v>4</v>
      </c>
      <c r="YK16">
        <f t="shared" si="20"/>
        <v>4</v>
      </c>
      <c r="YL16">
        <f t="shared" si="20"/>
        <v>4</v>
      </c>
      <c r="YM16">
        <f t="shared" si="20"/>
        <v>4</v>
      </c>
      <c r="YN16">
        <f t="shared" si="20"/>
        <v>4</v>
      </c>
      <c r="YO16">
        <f t="shared" si="20"/>
        <v>4</v>
      </c>
      <c r="YP16">
        <f t="shared" si="20"/>
        <v>4</v>
      </c>
      <c r="YQ16">
        <f t="shared" si="20"/>
        <v>4</v>
      </c>
      <c r="YR16">
        <f t="shared" ref="YR16:AAN16" si="21">VLOOKUP(YR18,$B$107:$E$159,4,FALSE)</f>
        <v>4</v>
      </c>
      <c r="YS16">
        <f t="shared" si="21"/>
        <v>4</v>
      </c>
      <c r="YT16">
        <f t="shared" si="21"/>
        <v>4</v>
      </c>
      <c r="YU16">
        <f t="shared" si="21"/>
        <v>4</v>
      </c>
      <c r="YV16">
        <f t="shared" si="21"/>
        <v>4</v>
      </c>
      <c r="YW16">
        <f t="shared" si="21"/>
        <v>4</v>
      </c>
      <c r="YX16">
        <f t="shared" si="21"/>
        <v>4</v>
      </c>
      <c r="YY16">
        <f t="shared" si="21"/>
        <v>4</v>
      </c>
      <c r="YZ16">
        <f t="shared" si="21"/>
        <v>4</v>
      </c>
      <c r="ZA16">
        <f t="shared" si="21"/>
        <v>4</v>
      </c>
      <c r="ZB16">
        <f t="shared" si="21"/>
        <v>4</v>
      </c>
      <c r="ZC16">
        <f t="shared" si="21"/>
        <v>4</v>
      </c>
      <c r="ZD16">
        <f t="shared" si="21"/>
        <v>4</v>
      </c>
      <c r="ZE16">
        <f t="shared" si="21"/>
        <v>4</v>
      </c>
      <c r="ZF16">
        <f t="shared" si="21"/>
        <v>4</v>
      </c>
      <c r="ZG16">
        <f t="shared" si="21"/>
        <v>4</v>
      </c>
      <c r="ZH16">
        <f t="shared" si="21"/>
        <v>4</v>
      </c>
      <c r="ZI16">
        <f t="shared" si="21"/>
        <v>4</v>
      </c>
      <c r="ZJ16">
        <f t="shared" si="21"/>
        <v>4</v>
      </c>
      <c r="ZK16">
        <f t="shared" si="21"/>
        <v>4</v>
      </c>
      <c r="ZL16">
        <f t="shared" si="21"/>
        <v>4</v>
      </c>
      <c r="ZM16">
        <f t="shared" si="21"/>
        <v>4</v>
      </c>
      <c r="ZN16">
        <f t="shared" si="21"/>
        <v>4</v>
      </c>
      <c r="ZO16">
        <f t="shared" si="21"/>
        <v>4</v>
      </c>
      <c r="ZP16">
        <f t="shared" si="21"/>
        <v>4</v>
      </c>
      <c r="ZQ16">
        <f t="shared" si="21"/>
        <v>4</v>
      </c>
      <c r="ZR16">
        <f t="shared" si="21"/>
        <v>4</v>
      </c>
      <c r="ZS16">
        <f t="shared" si="21"/>
        <v>4</v>
      </c>
      <c r="ZT16">
        <f t="shared" si="21"/>
        <v>4</v>
      </c>
      <c r="ZU16">
        <f t="shared" si="21"/>
        <v>4</v>
      </c>
      <c r="ZV16">
        <f t="shared" si="21"/>
        <v>4</v>
      </c>
      <c r="ZW16">
        <f t="shared" si="21"/>
        <v>4</v>
      </c>
      <c r="ZX16">
        <f t="shared" si="21"/>
        <v>4</v>
      </c>
      <c r="ZY16">
        <f t="shared" si="21"/>
        <v>4</v>
      </c>
      <c r="ZZ16">
        <f t="shared" si="21"/>
        <v>4</v>
      </c>
      <c r="AAA16">
        <f t="shared" si="21"/>
        <v>4</v>
      </c>
      <c r="AAB16">
        <f t="shared" si="21"/>
        <v>4</v>
      </c>
      <c r="AAC16">
        <f t="shared" si="21"/>
        <v>4</v>
      </c>
      <c r="AAD16">
        <f t="shared" si="21"/>
        <v>4</v>
      </c>
      <c r="AAE16">
        <f t="shared" si="21"/>
        <v>4</v>
      </c>
      <c r="AAF16">
        <f t="shared" si="21"/>
        <v>4</v>
      </c>
      <c r="AAG16">
        <f t="shared" si="21"/>
        <v>4</v>
      </c>
      <c r="AAH16">
        <f t="shared" si="21"/>
        <v>4</v>
      </c>
      <c r="AAI16">
        <f t="shared" si="21"/>
        <v>4</v>
      </c>
      <c r="AAJ16">
        <f t="shared" si="21"/>
        <v>4</v>
      </c>
      <c r="AAK16">
        <f t="shared" si="21"/>
        <v>4</v>
      </c>
      <c r="AAL16">
        <f t="shared" si="21"/>
        <v>4</v>
      </c>
      <c r="AAM16">
        <f t="shared" si="21"/>
        <v>4</v>
      </c>
      <c r="AAN16">
        <f t="shared" si="21"/>
        <v>4</v>
      </c>
    </row>
    <row r="17" spans="4:731" x14ac:dyDescent="0.3">
      <c r="G17" s="267" t="s">
        <v>431</v>
      </c>
      <c r="H17" s="268">
        <v>32</v>
      </c>
      <c r="I17" s="268">
        <v>42</v>
      </c>
      <c r="Z17" t="s">
        <v>432</v>
      </c>
      <c r="AA17">
        <f t="shared" ref="AA17:CL17" si="22">VLOOKUP(AA18,$B$107:$C$160,2,FALSE)</f>
        <v>1</v>
      </c>
      <c r="AB17">
        <f t="shared" si="22"/>
        <v>1</v>
      </c>
      <c r="AC17">
        <f t="shared" si="22"/>
        <v>1</v>
      </c>
      <c r="AD17">
        <f t="shared" si="22"/>
        <v>1</v>
      </c>
      <c r="AE17">
        <f t="shared" si="22"/>
        <v>1</v>
      </c>
      <c r="AF17">
        <f t="shared" si="22"/>
        <v>1</v>
      </c>
      <c r="AG17">
        <f t="shared" si="22"/>
        <v>1</v>
      </c>
      <c r="AH17">
        <f t="shared" si="22"/>
        <v>1</v>
      </c>
      <c r="AI17">
        <f t="shared" si="22"/>
        <v>1</v>
      </c>
      <c r="AJ17">
        <f t="shared" si="22"/>
        <v>1</v>
      </c>
      <c r="AK17">
        <f t="shared" si="22"/>
        <v>1</v>
      </c>
      <c r="AL17">
        <f t="shared" si="22"/>
        <v>1</v>
      </c>
      <c r="AM17">
        <f t="shared" si="22"/>
        <v>1</v>
      </c>
      <c r="AN17">
        <f t="shared" si="22"/>
        <v>1</v>
      </c>
      <c r="AO17">
        <f t="shared" si="22"/>
        <v>1</v>
      </c>
      <c r="AP17">
        <f t="shared" si="22"/>
        <v>2</v>
      </c>
      <c r="AQ17">
        <f t="shared" si="22"/>
        <v>2</v>
      </c>
      <c r="AR17">
        <f t="shared" si="22"/>
        <v>2</v>
      </c>
      <c r="AS17">
        <f t="shared" si="22"/>
        <v>2</v>
      </c>
      <c r="AT17">
        <f t="shared" si="22"/>
        <v>2</v>
      </c>
      <c r="AU17">
        <f t="shared" si="22"/>
        <v>2</v>
      </c>
      <c r="AV17">
        <f t="shared" si="22"/>
        <v>2</v>
      </c>
      <c r="AW17">
        <f t="shared" si="22"/>
        <v>2</v>
      </c>
      <c r="AX17">
        <f t="shared" si="22"/>
        <v>2</v>
      </c>
      <c r="AY17">
        <f t="shared" si="22"/>
        <v>2</v>
      </c>
      <c r="AZ17">
        <f t="shared" si="22"/>
        <v>2</v>
      </c>
      <c r="BA17">
        <f t="shared" si="22"/>
        <v>2</v>
      </c>
      <c r="BB17">
        <f t="shared" si="22"/>
        <v>2</v>
      </c>
      <c r="BC17">
        <f t="shared" si="22"/>
        <v>2</v>
      </c>
      <c r="BD17">
        <f t="shared" si="22"/>
        <v>2</v>
      </c>
      <c r="BE17">
        <f t="shared" si="22"/>
        <v>3</v>
      </c>
      <c r="BF17">
        <f t="shared" si="22"/>
        <v>3</v>
      </c>
      <c r="BG17">
        <f t="shared" si="22"/>
        <v>3</v>
      </c>
      <c r="BH17">
        <f t="shared" si="22"/>
        <v>3</v>
      </c>
      <c r="BI17">
        <f t="shared" si="22"/>
        <v>3</v>
      </c>
      <c r="BJ17">
        <f t="shared" si="22"/>
        <v>3</v>
      </c>
      <c r="BK17">
        <f t="shared" si="22"/>
        <v>3</v>
      </c>
      <c r="BL17">
        <f t="shared" si="22"/>
        <v>3</v>
      </c>
      <c r="BM17">
        <f t="shared" si="22"/>
        <v>3</v>
      </c>
      <c r="BN17">
        <f t="shared" si="22"/>
        <v>3</v>
      </c>
      <c r="BO17">
        <f t="shared" si="22"/>
        <v>3</v>
      </c>
      <c r="BP17">
        <f t="shared" si="22"/>
        <v>3</v>
      </c>
      <c r="BQ17">
        <f t="shared" si="22"/>
        <v>3</v>
      </c>
      <c r="BR17">
        <f t="shared" si="22"/>
        <v>3</v>
      </c>
      <c r="BS17">
        <f t="shared" si="22"/>
        <v>3</v>
      </c>
      <c r="BT17">
        <f t="shared" si="22"/>
        <v>4</v>
      </c>
      <c r="BU17">
        <f t="shared" si="22"/>
        <v>4</v>
      </c>
      <c r="BV17">
        <f t="shared" si="22"/>
        <v>4</v>
      </c>
      <c r="BW17">
        <f t="shared" si="22"/>
        <v>4</v>
      </c>
      <c r="BX17">
        <f t="shared" si="22"/>
        <v>4</v>
      </c>
      <c r="BY17">
        <f t="shared" si="22"/>
        <v>4</v>
      </c>
      <c r="BZ17">
        <f t="shared" si="22"/>
        <v>4</v>
      </c>
      <c r="CA17">
        <f t="shared" si="22"/>
        <v>4</v>
      </c>
      <c r="CB17">
        <f t="shared" si="22"/>
        <v>4</v>
      </c>
      <c r="CC17">
        <f t="shared" si="22"/>
        <v>4</v>
      </c>
      <c r="CD17">
        <f t="shared" si="22"/>
        <v>4</v>
      </c>
      <c r="CE17">
        <f t="shared" si="22"/>
        <v>4</v>
      </c>
      <c r="CF17">
        <f t="shared" si="22"/>
        <v>4</v>
      </c>
      <c r="CG17">
        <f t="shared" si="22"/>
        <v>4</v>
      </c>
      <c r="CH17">
        <f t="shared" si="22"/>
        <v>4</v>
      </c>
      <c r="CI17">
        <f t="shared" si="22"/>
        <v>5</v>
      </c>
      <c r="CJ17">
        <f t="shared" si="22"/>
        <v>5</v>
      </c>
      <c r="CK17">
        <f t="shared" si="22"/>
        <v>5</v>
      </c>
      <c r="CL17">
        <f t="shared" si="22"/>
        <v>5</v>
      </c>
      <c r="CM17">
        <f t="shared" ref="CM17:EX17" si="23">VLOOKUP(CM18,$B$107:$C$160,2,FALSE)</f>
        <v>5</v>
      </c>
      <c r="CN17">
        <f t="shared" si="23"/>
        <v>5</v>
      </c>
      <c r="CO17">
        <f t="shared" si="23"/>
        <v>5</v>
      </c>
      <c r="CP17">
        <f t="shared" si="23"/>
        <v>5</v>
      </c>
      <c r="CQ17">
        <f t="shared" si="23"/>
        <v>5</v>
      </c>
      <c r="CR17">
        <f t="shared" si="23"/>
        <v>5</v>
      </c>
      <c r="CS17">
        <f t="shared" si="23"/>
        <v>5</v>
      </c>
      <c r="CT17">
        <f t="shared" si="23"/>
        <v>5</v>
      </c>
      <c r="CU17">
        <f t="shared" si="23"/>
        <v>5</v>
      </c>
      <c r="CV17">
        <f t="shared" si="23"/>
        <v>5</v>
      </c>
      <c r="CW17">
        <f t="shared" si="23"/>
        <v>5</v>
      </c>
      <c r="CX17">
        <f t="shared" si="23"/>
        <v>6</v>
      </c>
      <c r="CY17">
        <f t="shared" si="23"/>
        <v>6</v>
      </c>
      <c r="CZ17">
        <f t="shared" si="23"/>
        <v>6</v>
      </c>
      <c r="DA17">
        <f t="shared" si="23"/>
        <v>6</v>
      </c>
      <c r="DB17">
        <f t="shared" si="23"/>
        <v>6</v>
      </c>
      <c r="DC17">
        <f t="shared" si="23"/>
        <v>6</v>
      </c>
      <c r="DD17">
        <f t="shared" si="23"/>
        <v>6</v>
      </c>
      <c r="DE17">
        <f t="shared" si="23"/>
        <v>6</v>
      </c>
      <c r="DF17">
        <f t="shared" si="23"/>
        <v>6</v>
      </c>
      <c r="DG17">
        <f t="shared" si="23"/>
        <v>6</v>
      </c>
      <c r="DH17">
        <f t="shared" si="23"/>
        <v>6</v>
      </c>
      <c r="DI17">
        <f t="shared" si="23"/>
        <v>6</v>
      </c>
      <c r="DJ17">
        <f t="shared" si="23"/>
        <v>6</v>
      </c>
      <c r="DK17">
        <f t="shared" si="23"/>
        <v>6</v>
      </c>
      <c r="DL17">
        <f t="shared" si="23"/>
        <v>6</v>
      </c>
      <c r="DM17">
        <f t="shared" si="23"/>
        <v>7</v>
      </c>
      <c r="DN17">
        <f t="shared" si="23"/>
        <v>7</v>
      </c>
      <c r="DO17">
        <f t="shared" si="23"/>
        <v>7</v>
      </c>
      <c r="DP17">
        <f t="shared" si="23"/>
        <v>7</v>
      </c>
      <c r="DQ17">
        <f t="shared" si="23"/>
        <v>7</v>
      </c>
      <c r="DR17">
        <f t="shared" si="23"/>
        <v>7</v>
      </c>
      <c r="DS17">
        <f t="shared" si="23"/>
        <v>7</v>
      </c>
      <c r="DT17">
        <f t="shared" si="23"/>
        <v>7</v>
      </c>
      <c r="DU17">
        <f t="shared" si="23"/>
        <v>7</v>
      </c>
      <c r="DV17">
        <f t="shared" si="23"/>
        <v>7</v>
      </c>
      <c r="DW17">
        <f t="shared" si="23"/>
        <v>7</v>
      </c>
      <c r="DX17">
        <f t="shared" si="23"/>
        <v>7</v>
      </c>
      <c r="DY17">
        <f t="shared" si="23"/>
        <v>7</v>
      </c>
      <c r="DZ17">
        <f t="shared" si="23"/>
        <v>7</v>
      </c>
      <c r="EA17">
        <f t="shared" si="23"/>
        <v>7</v>
      </c>
      <c r="EB17">
        <f t="shared" si="23"/>
        <v>8</v>
      </c>
      <c r="EC17">
        <f t="shared" si="23"/>
        <v>8</v>
      </c>
      <c r="ED17">
        <f t="shared" si="23"/>
        <v>8</v>
      </c>
      <c r="EE17">
        <f t="shared" si="23"/>
        <v>8</v>
      </c>
      <c r="EF17">
        <f t="shared" si="23"/>
        <v>8</v>
      </c>
      <c r="EG17">
        <f t="shared" si="23"/>
        <v>8</v>
      </c>
      <c r="EH17">
        <f t="shared" si="23"/>
        <v>8</v>
      </c>
      <c r="EI17">
        <f t="shared" si="23"/>
        <v>8</v>
      </c>
      <c r="EJ17">
        <f t="shared" si="23"/>
        <v>8</v>
      </c>
      <c r="EK17">
        <f t="shared" si="23"/>
        <v>8</v>
      </c>
      <c r="EL17">
        <f t="shared" si="23"/>
        <v>8</v>
      </c>
      <c r="EM17">
        <f t="shared" si="23"/>
        <v>8</v>
      </c>
      <c r="EN17">
        <f t="shared" si="23"/>
        <v>8</v>
      </c>
      <c r="EO17">
        <f t="shared" si="23"/>
        <v>8</v>
      </c>
      <c r="EP17">
        <f t="shared" si="23"/>
        <v>8</v>
      </c>
      <c r="EQ17">
        <f t="shared" si="23"/>
        <v>9</v>
      </c>
      <c r="ER17">
        <f t="shared" si="23"/>
        <v>9</v>
      </c>
      <c r="ES17">
        <f t="shared" si="23"/>
        <v>9</v>
      </c>
      <c r="ET17">
        <f t="shared" si="23"/>
        <v>9</v>
      </c>
      <c r="EU17">
        <f t="shared" si="23"/>
        <v>9</v>
      </c>
      <c r="EV17">
        <f t="shared" si="23"/>
        <v>9</v>
      </c>
      <c r="EW17">
        <f t="shared" si="23"/>
        <v>9</v>
      </c>
      <c r="EX17">
        <f t="shared" si="23"/>
        <v>9</v>
      </c>
      <c r="EY17">
        <f t="shared" ref="EY17:HJ17" si="24">VLOOKUP(EY18,$B$107:$C$160,2,FALSE)</f>
        <v>9</v>
      </c>
      <c r="EZ17">
        <f t="shared" si="24"/>
        <v>9</v>
      </c>
      <c r="FA17">
        <f t="shared" si="24"/>
        <v>9</v>
      </c>
      <c r="FB17">
        <f t="shared" si="24"/>
        <v>9</v>
      </c>
      <c r="FC17">
        <f t="shared" si="24"/>
        <v>9</v>
      </c>
      <c r="FD17">
        <f t="shared" si="24"/>
        <v>9</v>
      </c>
      <c r="FE17">
        <f t="shared" si="24"/>
        <v>9</v>
      </c>
      <c r="FF17">
        <f t="shared" si="24"/>
        <v>10</v>
      </c>
      <c r="FG17">
        <f t="shared" si="24"/>
        <v>10</v>
      </c>
      <c r="FH17">
        <f t="shared" si="24"/>
        <v>10</v>
      </c>
      <c r="FI17">
        <f t="shared" si="24"/>
        <v>10</v>
      </c>
      <c r="FJ17">
        <f t="shared" si="24"/>
        <v>10</v>
      </c>
      <c r="FK17">
        <f t="shared" si="24"/>
        <v>10</v>
      </c>
      <c r="FL17">
        <f t="shared" si="24"/>
        <v>10</v>
      </c>
      <c r="FM17">
        <f t="shared" si="24"/>
        <v>10</v>
      </c>
      <c r="FN17">
        <f t="shared" si="24"/>
        <v>10</v>
      </c>
      <c r="FO17">
        <f t="shared" si="24"/>
        <v>10</v>
      </c>
      <c r="FP17">
        <f t="shared" si="24"/>
        <v>10</v>
      </c>
      <c r="FQ17">
        <f t="shared" si="24"/>
        <v>10</v>
      </c>
      <c r="FR17">
        <f t="shared" si="24"/>
        <v>10</v>
      </c>
      <c r="FS17">
        <f t="shared" si="24"/>
        <v>10</v>
      </c>
      <c r="FT17">
        <f t="shared" si="24"/>
        <v>10</v>
      </c>
      <c r="FU17">
        <f t="shared" si="24"/>
        <v>11</v>
      </c>
      <c r="FV17">
        <f t="shared" si="24"/>
        <v>11</v>
      </c>
      <c r="FW17">
        <f t="shared" si="24"/>
        <v>11</v>
      </c>
      <c r="FX17">
        <f t="shared" si="24"/>
        <v>11</v>
      </c>
      <c r="FY17">
        <f t="shared" si="24"/>
        <v>11</v>
      </c>
      <c r="FZ17">
        <f t="shared" si="24"/>
        <v>11</v>
      </c>
      <c r="GA17">
        <f t="shared" si="24"/>
        <v>11</v>
      </c>
      <c r="GB17">
        <f t="shared" si="24"/>
        <v>11</v>
      </c>
      <c r="GC17">
        <f t="shared" si="24"/>
        <v>11</v>
      </c>
      <c r="GD17">
        <f t="shared" si="24"/>
        <v>11</v>
      </c>
      <c r="GE17">
        <f t="shared" si="24"/>
        <v>11</v>
      </c>
      <c r="GF17">
        <f t="shared" si="24"/>
        <v>11</v>
      </c>
      <c r="GG17">
        <f t="shared" si="24"/>
        <v>11</v>
      </c>
      <c r="GH17">
        <f t="shared" si="24"/>
        <v>11</v>
      </c>
      <c r="GI17">
        <f t="shared" si="24"/>
        <v>11</v>
      </c>
      <c r="GJ17">
        <f t="shared" si="24"/>
        <v>12</v>
      </c>
      <c r="GK17">
        <f t="shared" si="24"/>
        <v>12</v>
      </c>
      <c r="GL17">
        <f t="shared" si="24"/>
        <v>12</v>
      </c>
      <c r="GM17">
        <f t="shared" si="24"/>
        <v>12</v>
      </c>
      <c r="GN17">
        <f t="shared" si="24"/>
        <v>12</v>
      </c>
      <c r="GO17">
        <f t="shared" si="24"/>
        <v>12</v>
      </c>
      <c r="GP17">
        <f t="shared" si="24"/>
        <v>12</v>
      </c>
      <c r="GQ17">
        <f t="shared" si="24"/>
        <v>12</v>
      </c>
      <c r="GR17">
        <f t="shared" si="24"/>
        <v>12</v>
      </c>
      <c r="GS17">
        <f t="shared" si="24"/>
        <v>12</v>
      </c>
      <c r="GT17">
        <f t="shared" si="24"/>
        <v>12</v>
      </c>
      <c r="GU17">
        <f t="shared" si="24"/>
        <v>12</v>
      </c>
      <c r="GV17">
        <f t="shared" si="24"/>
        <v>12</v>
      </c>
      <c r="GW17">
        <f t="shared" si="24"/>
        <v>12</v>
      </c>
      <c r="GX17">
        <f t="shared" si="24"/>
        <v>12</v>
      </c>
      <c r="GY17">
        <f t="shared" si="24"/>
        <v>13</v>
      </c>
      <c r="GZ17">
        <f t="shared" si="24"/>
        <v>13</v>
      </c>
      <c r="HA17">
        <f t="shared" si="24"/>
        <v>13</v>
      </c>
      <c r="HB17">
        <f t="shared" si="24"/>
        <v>13</v>
      </c>
      <c r="HC17">
        <f t="shared" si="24"/>
        <v>13</v>
      </c>
      <c r="HD17">
        <f t="shared" si="24"/>
        <v>13</v>
      </c>
      <c r="HE17">
        <f t="shared" si="24"/>
        <v>13</v>
      </c>
      <c r="HF17">
        <f t="shared" si="24"/>
        <v>13</v>
      </c>
      <c r="HG17">
        <f t="shared" si="24"/>
        <v>13</v>
      </c>
      <c r="HH17">
        <f t="shared" si="24"/>
        <v>13</v>
      </c>
      <c r="HI17">
        <f t="shared" si="24"/>
        <v>13</v>
      </c>
      <c r="HJ17">
        <f t="shared" si="24"/>
        <v>13</v>
      </c>
      <c r="HK17">
        <f t="shared" ref="HK17:JV17" si="25">VLOOKUP(HK18,$B$107:$C$160,2,FALSE)</f>
        <v>13</v>
      </c>
      <c r="HL17">
        <f t="shared" si="25"/>
        <v>13</v>
      </c>
      <c r="HM17">
        <f t="shared" si="25"/>
        <v>13</v>
      </c>
      <c r="HN17">
        <f t="shared" si="25"/>
        <v>14</v>
      </c>
      <c r="HO17">
        <f t="shared" si="25"/>
        <v>14</v>
      </c>
      <c r="HP17">
        <f t="shared" si="25"/>
        <v>14</v>
      </c>
      <c r="HQ17">
        <f t="shared" si="25"/>
        <v>14</v>
      </c>
      <c r="HR17">
        <f t="shared" si="25"/>
        <v>14</v>
      </c>
      <c r="HS17">
        <f t="shared" si="25"/>
        <v>14</v>
      </c>
      <c r="HT17">
        <f t="shared" si="25"/>
        <v>14</v>
      </c>
      <c r="HU17">
        <f t="shared" si="25"/>
        <v>14</v>
      </c>
      <c r="HV17">
        <f t="shared" si="25"/>
        <v>14</v>
      </c>
      <c r="HW17">
        <f t="shared" si="25"/>
        <v>14</v>
      </c>
      <c r="HX17">
        <f t="shared" si="25"/>
        <v>14</v>
      </c>
      <c r="HY17">
        <f t="shared" si="25"/>
        <v>14</v>
      </c>
      <c r="HZ17">
        <f t="shared" si="25"/>
        <v>14</v>
      </c>
      <c r="IA17">
        <f t="shared" si="25"/>
        <v>14</v>
      </c>
      <c r="IB17">
        <f t="shared" si="25"/>
        <v>14</v>
      </c>
      <c r="IC17">
        <f t="shared" si="25"/>
        <v>15</v>
      </c>
      <c r="ID17">
        <f t="shared" si="25"/>
        <v>15</v>
      </c>
      <c r="IE17">
        <f t="shared" si="25"/>
        <v>15</v>
      </c>
      <c r="IF17">
        <f t="shared" si="25"/>
        <v>15</v>
      </c>
      <c r="IG17">
        <f t="shared" si="25"/>
        <v>15</v>
      </c>
      <c r="IH17">
        <f t="shared" si="25"/>
        <v>15</v>
      </c>
      <c r="II17">
        <f t="shared" si="25"/>
        <v>15</v>
      </c>
      <c r="IJ17">
        <f t="shared" si="25"/>
        <v>15</v>
      </c>
      <c r="IK17">
        <f t="shared" si="25"/>
        <v>15</v>
      </c>
      <c r="IL17">
        <f t="shared" si="25"/>
        <v>15</v>
      </c>
      <c r="IM17">
        <f t="shared" si="25"/>
        <v>15</v>
      </c>
      <c r="IN17">
        <f t="shared" si="25"/>
        <v>15</v>
      </c>
      <c r="IO17">
        <f t="shared" si="25"/>
        <v>15</v>
      </c>
      <c r="IP17">
        <f t="shared" si="25"/>
        <v>15</v>
      </c>
      <c r="IQ17">
        <f t="shared" si="25"/>
        <v>15</v>
      </c>
      <c r="IR17">
        <f t="shared" si="25"/>
        <v>16</v>
      </c>
      <c r="IS17">
        <f t="shared" si="25"/>
        <v>16</v>
      </c>
      <c r="IT17">
        <f t="shared" si="25"/>
        <v>16</v>
      </c>
      <c r="IU17">
        <f t="shared" si="25"/>
        <v>16</v>
      </c>
      <c r="IV17">
        <f t="shared" si="25"/>
        <v>16</v>
      </c>
      <c r="IW17">
        <f t="shared" si="25"/>
        <v>16</v>
      </c>
      <c r="IX17">
        <f t="shared" si="25"/>
        <v>16</v>
      </c>
      <c r="IY17">
        <f t="shared" si="25"/>
        <v>16</v>
      </c>
      <c r="IZ17">
        <f t="shared" si="25"/>
        <v>16</v>
      </c>
      <c r="JA17">
        <f t="shared" si="25"/>
        <v>16</v>
      </c>
      <c r="JB17">
        <f t="shared" si="25"/>
        <v>16</v>
      </c>
      <c r="JC17">
        <f t="shared" si="25"/>
        <v>16</v>
      </c>
      <c r="JD17">
        <f t="shared" si="25"/>
        <v>16</v>
      </c>
      <c r="JE17">
        <f t="shared" si="25"/>
        <v>16</v>
      </c>
      <c r="JF17">
        <f t="shared" si="25"/>
        <v>16</v>
      </c>
      <c r="JG17">
        <f t="shared" si="25"/>
        <v>17</v>
      </c>
      <c r="JH17">
        <f t="shared" si="25"/>
        <v>17</v>
      </c>
      <c r="JI17">
        <f t="shared" si="25"/>
        <v>17</v>
      </c>
      <c r="JJ17">
        <f t="shared" si="25"/>
        <v>17</v>
      </c>
      <c r="JK17">
        <f t="shared" si="25"/>
        <v>17</v>
      </c>
      <c r="JL17">
        <f t="shared" si="25"/>
        <v>17</v>
      </c>
      <c r="JM17">
        <f t="shared" si="25"/>
        <v>17</v>
      </c>
      <c r="JN17">
        <f t="shared" si="25"/>
        <v>17</v>
      </c>
      <c r="JO17">
        <f t="shared" si="25"/>
        <v>17</v>
      </c>
      <c r="JP17">
        <f t="shared" si="25"/>
        <v>17</v>
      </c>
      <c r="JQ17">
        <f t="shared" si="25"/>
        <v>17</v>
      </c>
      <c r="JR17">
        <f t="shared" si="25"/>
        <v>17</v>
      </c>
      <c r="JS17">
        <f t="shared" si="25"/>
        <v>17</v>
      </c>
      <c r="JT17">
        <f t="shared" si="25"/>
        <v>17</v>
      </c>
      <c r="JU17">
        <f t="shared" si="25"/>
        <v>17</v>
      </c>
      <c r="JV17">
        <f t="shared" si="25"/>
        <v>18</v>
      </c>
      <c r="JW17">
        <f t="shared" ref="JW17:MH17" si="26">VLOOKUP(JW18,$B$107:$C$160,2,FALSE)</f>
        <v>18</v>
      </c>
      <c r="JX17">
        <f t="shared" si="26"/>
        <v>18</v>
      </c>
      <c r="JY17">
        <f t="shared" si="26"/>
        <v>18</v>
      </c>
      <c r="JZ17">
        <f t="shared" si="26"/>
        <v>18</v>
      </c>
      <c r="KA17">
        <f t="shared" si="26"/>
        <v>18</v>
      </c>
      <c r="KB17">
        <f t="shared" si="26"/>
        <v>18</v>
      </c>
      <c r="KC17">
        <f t="shared" si="26"/>
        <v>18</v>
      </c>
      <c r="KD17">
        <f t="shared" si="26"/>
        <v>18</v>
      </c>
      <c r="KE17">
        <f t="shared" si="26"/>
        <v>18</v>
      </c>
      <c r="KF17">
        <f t="shared" si="26"/>
        <v>18</v>
      </c>
      <c r="KG17">
        <f t="shared" si="26"/>
        <v>18</v>
      </c>
      <c r="KH17">
        <f t="shared" si="26"/>
        <v>18</v>
      </c>
      <c r="KI17">
        <f t="shared" si="26"/>
        <v>18</v>
      </c>
      <c r="KJ17">
        <f t="shared" si="26"/>
        <v>18</v>
      </c>
      <c r="KK17">
        <f t="shared" si="26"/>
        <v>19</v>
      </c>
      <c r="KL17">
        <f t="shared" si="26"/>
        <v>19</v>
      </c>
      <c r="KM17">
        <f t="shared" si="26"/>
        <v>19</v>
      </c>
      <c r="KN17">
        <f t="shared" si="26"/>
        <v>19</v>
      </c>
      <c r="KO17">
        <f t="shared" si="26"/>
        <v>19</v>
      </c>
      <c r="KP17">
        <f t="shared" si="26"/>
        <v>19</v>
      </c>
      <c r="KQ17">
        <f t="shared" si="26"/>
        <v>19</v>
      </c>
      <c r="KR17">
        <f t="shared" si="26"/>
        <v>19</v>
      </c>
      <c r="KS17">
        <f t="shared" si="26"/>
        <v>19</v>
      </c>
      <c r="KT17">
        <f t="shared" si="26"/>
        <v>19</v>
      </c>
      <c r="KU17">
        <f t="shared" si="26"/>
        <v>19</v>
      </c>
      <c r="KV17">
        <f t="shared" si="26"/>
        <v>19</v>
      </c>
      <c r="KW17">
        <f t="shared" si="26"/>
        <v>19</v>
      </c>
      <c r="KX17">
        <f t="shared" si="26"/>
        <v>19</v>
      </c>
      <c r="KY17">
        <f t="shared" si="26"/>
        <v>19</v>
      </c>
      <c r="KZ17">
        <f t="shared" si="26"/>
        <v>20</v>
      </c>
      <c r="LA17">
        <f t="shared" si="26"/>
        <v>20</v>
      </c>
      <c r="LB17">
        <f t="shared" si="26"/>
        <v>20</v>
      </c>
      <c r="LC17">
        <f t="shared" si="26"/>
        <v>20</v>
      </c>
      <c r="LD17">
        <f t="shared" si="26"/>
        <v>20</v>
      </c>
      <c r="LE17">
        <f t="shared" si="26"/>
        <v>20</v>
      </c>
      <c r="LF17">
        <f t="shared" si="26"/>
        <v>20</v>
      </c>
      <c r="LG17">
        <f t="shared" si="26"/>
        <v>20</v>
      </c>
      <c r="LH17">
        <f t="shared" si="26"/>
        <v>20</v>
      </c>
      <c r="LI17">
        <f t="shared" si="26"/>
        <v>20</v>
      </c>
      <c r="LJ17">
        <f t="shared" si="26"/>
        <v>20</v>
      </c>
      <c r="LK17">
        <f t="shared" si="26"/>
        <v>20</v>
      </c>
      <c r="LL17">
        <f t="shared" si="26"/>
        <v>20</v>
      </c>
      <c r="LM17">
        <f t="shared" si="26"/>
        <v>20</v>
      </c>
      <c r="LN17">
        <f t="shared" si="26"/>
        <v>20</v>
      </c>
      <c r="LO17">
        <f t="shared" si="26"/>
        <v>21</v>
      </c>
      <c r="LP17">
        <f t="shared" si="26"/>
        <v>21</v>
      </c>
      <c r="LQ17">
        <f t="shared" si="26"/>
        <v>21</v>
      </c>
      <c r="LR17">
        <f t="shared" si="26"/>
        <v>21</v>
      </c>
      <c r="LS17">
        <f t="shared" si="26"/>
        <v>21</v>
      </c>
      <c r="LT17">
        <f t="shared" si="26"/>
        <v>21</v>
      </c>
      <c r="LU17">
        <f t="shared" si="26"/>
        <v>21</v>
      </c>
      <c r="LV17">
        <f t="shared" si="26"/>
        <v>21</v>
      </c>
      <c r="LW17">
        <f t="shared" si="26"/>
        <v>21</v>
      </c>
      <c r="LX17">
        <f t="shared" si="26"/>
        <v>21</v>
      </c>
      <c r="LY17">
        <f t="shared" si="26"/>
        <v>21</v>
      </c>
      <c r="LZ17">
        <f t="shared" si="26"/>
        <v>21</v>
      </c>
      <c r="MA17">
        <f t="shared" si="26"/>
        <v>21</v>
      </c>
      <c r="MB17">
        <f t="shared" si="26"/>
        <v>21</v>
      </c>
      <c r="MC17">
        <f t="shared" si="26"/>
        <v>21</v>
      </c>
      <c r="MD17">
        <f t="shared" si="26"/>
        <v>22</v>
      </c>
      <c r="ME17">
        <f t="shared" si="26"/>
        <v>22</v>
      </c>
      <c r="MF17">
        <f t="shared" si="26"/>
        <v>22</v>
      </c>
      <c r="MG17">
        <f t="shared" si="26"/>
        <v>22</v>
      </c>
      <c r="MH17">
        <f t="shared" si="26"/>
        <v>22</v>
      </c>
      <c r="MI17">
        <f t="shared" ref="MI17:OT17" si="27">VLOOKUP(MI18,$B$107:$C$160,2,FALSE)</f>
        <v>22</v>
      </c>
      <c r="MJ17">
        <f t="shared" si="27"/>
        <v>22</v>
      </c>
      <c r="MK17">
        <f t="shared" si="27"/>
        <v>22</v>
      </c>
      <c r="ML17">
        <f t="shared" si="27"/>
        <v>22</v>
      </c>
      <c r="MM17">
        <f t="shared" si="27"/>
        <v>22</v>
      </c>
      <c r="MN17">
        <f t="shared" si="27"/>
        <v>22</v>
      </c>
      <c r="MO17">
        <f t="shared" si="27"/>
        <v>22</v>
      </c>
      <c r="MP17">
        <f t="shared" si="27"/>
        <v>22</v>
      </c>
      <c r="MQ17">
        <f t="shared" si="27"/>
        <v>22</v>
      </c>
      <c r="MR17">
        <f t="shared" si="27"/>
        <v>22</v>
      </c>
      <c r="MS17">
        <f t="shared" si="27"/>
        <v>23</v>
      </c>
      <c r="MT17">
        <f t="shared" si="27"/>
        <v>23</v>
      </c>
      <c r="MU17">
        <f t="shared" si="27"/>
        <v>23</v>
      </c>
      <c r="MV17">
        <f t="shared" si="27"/>
        <v>23</v>
      </c>
      <c r="MW17">
        <f t="shared" si="27"/>
        <v>23</v>
      </c>
      <c r="MX17">
        <f t="shared" si="27"/>
        <v>23</v>
      </c>
      <c r="MY17">
        <f t="shared" si="27"/>
        <v>23</v>
      </c>
      <c r="MZ17">
        <f t="shared" si="27"/>
        <v>23</v>
      </c>
      <c r="NA17">
        <f t="shared" si="27"/>
        <v>23</v>
      </c>
      <c r="NB17">
        <f t="shared" si="27"/>
        <v>23</v>
      </c>
      <c r="NC17">
        <f t="shared" si="27"/>
        <v>23</v>
      </c>
      <c r="ND17">
        <f t="shared" si="27"/>
        <v>23</v>
      </c>
      <c r="NE17">
        <f t="shared" si="27"/>
        <v>23</v>
      </c>
      <c r="NF17">
        <f t="shared" si="27"/>
        <v>23</v>
      </c>
      <c r="NG17">
        <f t="shared" si="27"/>
        <v>23</v>
      </c>
      <c r="NH17">
        <f t="shared" si="27"/>
        <v>24</v>
      </c>
      <c r="NI17">
        <f t="shared" si="27"/>
        <v>24</v>
      </c>
      <c r="NJ17">
        <f t="shared" si="27"/>
        <v>24</v>
      </c>
      <c r="NK17">
        <f t="shared" si="27"/>
        <v>24</v>
      </c>
      <c r="NL17">
        <f t="shared" si="27"/>
        <v>24</v>
      </c>
      <c r="NM17">
        <f t="shared" si="27"/>
        <v>24</v>
      </c>
      <c r="NN17">
        <f t="shared" si="27"/>
        <v>24</v>
      </c>
      <c r="NO17">
        <f t="shared" si="27"/>
        <v>24</v>
      </c>
      <c r="NP17">
        <f t="shared" si="27"/>
        <v>24</v>
      </c>
      <c r="NQ17">
        <f t="shared" si="27"/>
        <v>24</v>
      </c>
      <c r="NR17">
        <f t="shared" si="27"/>
        <v>24</v>
      </c>
      <c r="NS17">
        <f t="shared" si="27"/>
        <v>24</v>
      </c>
      <c r="NT17">
        <f t="shared" si="27"/>
        <v>24</v>
      </c>
      <c r="NU17">
        <f t="shared" si="27"/>
        <v>24</v>
      </c>
      <c r="NV17">
        <f t="shared" si="27"/>
        <v>24</v>
      </c>
      <c r="NW17">
        <f t="shared" si="27"/>
        <v>25</v>
      </c>
      <c r="NX17">
        <f t="shared" si="27"/>
        <v>25</v>
      </c>
      <c r="NY17">
        <f t="shared" si="27"/>
        <v>25</v>
      </c>
      <c r="NZ17">
        <f t="shared" si="27"/>
        <v>25</v>
      </c>
      <c r="OA17">
        <f t="shared" si="27"/>
        <v>25</v>
      </c>
      <c r="OB17">
        <f t="shared" si="27"/>
        <v>25</v>
      </c>
      <c r="OC17">
        <f t="shared" si="27"/>
        <v>25</v>
      </c>
      <c r="OD17">
        <f t="shared" si="27"/>
        <v>25</v>
      </c>
      <c r="OE17">
        <f t="shared" si="27"/>
        <v>25</v>
      </c>
      <c r="OF17">
        <f t="shared" si="27"/>
        <v>25</v>
      </c>
      <c r="OG17">
        <f t="shared" si="27"/>
        <v>25</v>
      </c>
      <c r="OH17">
        <f t="shared" si="27"/>
        <v>25</v>
      </c>
      <c r="OI17">
        <f t="shared" si="27"/>
        <v>25</v>
      </c>
      <c r="OJ17">
        <f t="shared" si="27"/>
        <v>25</v>
      </c>
      <c r="OK17">
        <f t="shared" si="27"/>
        <v>25</v>
      </c>
      <c r="OL17">
        <f t="shared" si="27"/>
        <v>26</v>
      </c>
      <c r="OM17">
        <f t="shared" si="27"/>
        <v>26</v>
      </c>
      <c r="ON17">
        <f t="shared" si="27"/>
        <v>26</v>
      </c>
      <c r="OO17">
        <f t="shared" si="27"/>
        <v>26</v>
      </c>
      <c r="OP17">
        <f t="shared" si="27"/>
        <v>26</v>
      </c>
      <c r="OQ17">
        <f t="shared" si="27"/>
        <v>26</v>
      </c>
      <c r="OR17">
        <f t="shared" si="27"/>
        <v>26</v>
      </c>
      <c r="OS17">
        <f t="shared" si="27"/>
        <v>26</v>
      </c>
      <c r="OT17">
        <f t="shared" si="27"/>
        <v>26</v>
      </c>
      <c r="OU17">
        <f t="shared" ref="OU17:RF17" si="28">VLOOKUP(OU18,$B$107:$C$160,2,FALSE)</f>
        <v>26</v>
      </c>
      <c r="OV17">
        <f t="shared" si="28"/>
        <v>26</v>
      </c>
      <c r="OW17">
        <f t="shared" si="28"/>
        <v>26</v>
      </c>
      <c r="OX17">
        <f t="shared" si="28"/>
        <v>26</v>
      </c>
      <c r="OY17">
        <f t="shared" si="28"/>
        <v>26</v>
      </c>
      <c r="OZ17">
        <f t="shared" si="28"/>
        <v>26</v>
      </c>
      <c r="PA17">
        <f t="shared" si="28"/>
        <v>27</v>
      </c>
      <c r="PB17">
        <f t="shared" si="28"/>
        <v>27</v>
      </c>
      <c r="PC17">
        <f t="shared" si="28"/>
        <v>27</v>
      </c>
      <c r="PD17">
        <f t="shared" si="28"/>
        <v>27</v>
      </c>
      <c r="PE17">
        <f t="shared" si="28"/>
        <v>27</v>
      </c>
      <c r="PF17">
        <f t="shared" si="28"/>
        <v>27</v>
      </c>
      <c r="PG17">
        <f t="shared" si="28"/>
        <v>27</v>
      </c>
      <c r="PH17">
        <f t="shared" si="28"/>
        <v>27</v>
      </c>
      <c r="PI17">
        <f t="shared" si="28"/>
        <v>27</v>
      </c>
      <c r="PJ17">
        <f t="shared" si="28"/>
        <v>27</v>
      </c>
      <c r="PK17">
        <f t="shared" si="28"/>
        <v>27</v>
      </c>
      <c r="PL17">
        <f t="shared" si="28"/>
        <v>27</v>
      </c>
      <c r="PM17">
        <f t="shared" si="28"/>
        <v>27</v>
      </c>
      <c r="PN17">
        <f t="shared" si="28"/>
        <v>27</v>
      </c>
      <c r="PO17">
        <f t="shared" si="28"/>
        <v>27</v>
      </c>
      <c r="PP17">
        <f t="shared" si="28"/>
        <v>28</v>
      </c>
      <c r="PQ17">
        <f t="shared" si="28"/>
        <v>28</v>
      </c>
      <c r="PR17">
        <f t="shared" si="28"/>
        <v>28</v>
      </c>
      <c r="PS17">
        <f t="shared" si="28"/>
        <v>28</v>
      </c>
      <c r="PT17">
        <f t="shared" si="28"/>
        <v>28</v>
      </c>
      <c r="PU17">
        <f t="shared" si="28"/>
        <v>28</v>
      </c>
      <c r="PV17">
        <f t="shared" si="28"/>
        <v>28</v>
      </c>
      <c r="PW17">
        <f t="shared" si="28"/>
        <v>28</v>
      </c>
      <c r="PX17">
        <f t="shared" si="28"/>
        <v>28</v>
      </c>
      <c r="PY17">
        <f t="shared" si="28"/>
        <v>28</v>
      </c>
      <c r="PZ17">
        <f t="shared" si="28"/>
        <v>28</v>
      </c>
      <c r="QA17">
        <f t="shared" si="28"/>
        <v>28</v>
      </c>
      <c r="QB17">
        <f t="shared" si="28"/>
        <v>28</v>
      </c>
      <c r="QC17">
        <f t="shared" si="28"/>
        <v>28</v>
      </c>
      <c r="QD17">
        <f t="shared" si="28"/>
        <v>28</v>
      </c>
      <c r="QE17">
        <f t="shared" si="28"/>
        <v>29</v>
      </c>
      <c r="QF17">
        <f t="shared" si="28"/>
        <v>29</v>
      </c>
      <c r="QG17">
        <f t="shared" si="28"/>
        <v>29</v>
      </c>
      <c r="QH17">
        <f t="shared" si="28"/>
        <v>29</v>
      </c>
      <c r="QI17">
        <f t="shared" si="28"/>
        <v>29</v>
      </c>
      <c r="QJ17">
        <f t="shared" si="28"/>
        <v>29</v>
      </c>
      <c r="QK17">
        <f t="shared" si="28"/>
        <v>29</v>
      </c>
      <c r="QL17">
        <f t="shared" si="28"/>
        <v>29</v>
      </c>
      <c r="QM17">
        <f t="shared" si="28"/>
        <v>29</v>
      </c>
      <c r="QN17">
        <f t="shared" si="28"/>
        <v>29</v>
      </c>
      <c r="QO17">
        <f t="shared" si="28"/>
        <v>29</v>
      </c>
      <c r="QP17">
        <f t="shared" si="28"/>
        <v>29</v>
      </c>
      <c r="QQ17">
        <f t="shared" si="28"/>
        <v>29</v>
      </c>
      <c r="QR17">
        <f t="shared" si="28"/>
        <v>29</v>
      </c>
      <c r="QS17">
        <f t="shared" si="28"/>
        <v>29</v>
      </c>
      <c r="QT17">
        <f t="shared" si="28"/>
        <v>30</v>
      </c>
      <c r="QU17">
        <f t="shared" si="28"/>
        <v>30</v>
      </c>
      <c r="QV17">
        <f t="shared" si="28"/>
        <v>30</v>
      </c>
      <c r="QW17">
        <f t="shared" si="28"/>
        <v>30</v>
      </c>
      <c r="QX17">
        <f t="shared" si="28"/>
        <v>30</v>
      </c>
      <c r="QY17">
        <f t="shared" si="28"/>
        <v>30</v>
      </c>
      <c r="QZ17">
        <f t="shared" si="28"/>
        <v>30</v>
      </c>
      <c r="RA17">
        <f t="shared" si="28"/>
        <v>30</v>
      </c>
      <c r="RB17">
        <f t="shared" si="28"/>
        <v>30</v>
      </c>
      <c r="RC17">
        <f t="shared" si="28"/>
        <v>30</v>
      </c>
      <c r="RD17">
        <f t="shared" si="28"/>
        <v>30</v>
      </c>
      <c r="RE17">
        <f t="shared" si="28"/>
        <v>30</v>
      </c>
      <c r="RF17">
        <f t="shared" si="28"/>
        <v>30</v>
      </c>
      <c r="RG17">
        <f t="shared" ref="RG17:TR17" si="29">VLOOKUP(RG18,$B$107:$C$160,2,FALSE)</f>
        <v>30</v>
      </c>
      <c r="RH17">
        <f t="shared" si="29"/>
        <v>30</v>
      </c>
      <c r="RI17">
        <f t="shared" si="29"/>
        <v>31</v>
      </c>
      <c r="RJ17">
        <f t="shared" si="29"/>
        <v>31</v>
      </c>
      <c r="RK17">
        <f t="shared" si="29"/>
        <v>31</v>
      </c>
      <c r="RL17">
        <f t="shared" si="29"/>
        <v>31</v>
      </c>
      <c r="RM17">
        <f t="shared" si="29"/>
        <v>31</v>
      </c>
      <c r="RN17">
        <f t="shared" si="29"/>
        <v>31</v>
      </c>
      <c r="RO17">
        <f t="shared" si="29"/>
        <v>31</v>
      </c>
      <c r="RP17">
        <f t="shared" si="29"/>
        <v>31</v>
      </c>
      <c r="RQ17">
        <f t="shared" si="29"/>
        <v>31</v>
      </c>
      <c r="RR17">
        <f t="shared" si="29"/>
        <v>31</v>
      </c>
      <c r="RS17">
        <f t="shared" si="29"/>
        <v>31</v>
      </c>
      <c r="RT17">
        <f t="shared" si="29"/>
        <v>31</v>
      </c>
      <c r="RU17">
        <f t="shared" si="29"/>
        <v>31</v>
      </c>
      <c r="RV17">
        <f t="shared" si="29"/>
        <v>31</v>
      </c>
      <c r="RW17">
        <f t="shared" si="29"/>
        <v>31</v>
      </c>
      <c r="RX17">
        <f t="shared" si="29"/>
        <v>32</v>
      </c>
      <c r="RY17">
        <f t="shared" si="29"/>
        <v>32</v>
      </c>
      <c r="RZ17">
        <f t="shared" si="29"/>
        <v>32</v>
      </c>
      <c r="SA17">
        <f t="shared" si="29"/>
        <v>32</v>
      </c>
      <c r="SB17">
        <f t="shared" si="29"/>
        <v>32</v>
      </c>
      <c r="SC17">
        <f t="shared" si="29"/>
        <v>32</v>
      </c>
      <c r="SD17">
        <f t="shared" si="29"/>
        <v>32</v>
      </c>
      <c r="SE17">
        <f t="shared" si="29"/>
        <v>32</v>
      </c>
      <c r="SF17">
        <f t="shared" si="29"/>
        <v>32</v>
      </c>
      <c r="SG17">
        <f t="shared" si="29"/>
        <v>32</v>
      </c>
      <c r="SH17">
        <f t="shared" si="29"/>
        <v>32</v>
      </c>
      <c r="SI17">
        <f t="shared" si="29"/>
        <v>32</v>
      </c>
      <c r="SJ17">
        <f t="shared" si="29"/>
        <v>32</v>
      </c>
      <c r="SK17">
        <f t="shared" si="29"/>
        <v>32</v>
      </c>
      <c r="SL17">
        <f t="shared" si="29"/>
        <v>32</v>
      </c>
      <c r="SM17">
        <f t="shared" si="29"/>
        <v>33</v>
      </c>
      <c r="SN17">
        <f t="shared" si="29"/>
        <v>33</v>
      </c>
      <c r="SO17">
        <f t="shared" si="29"/>
        <v>33</v>
      </c>
      <c r="SP17">
        <f t="shared" si="29"/>
        <v>33</v>
      </c>
      <c r="SQ17">
        <f t="shared" si="29"/>
        <v>33</v>
      </c>
      <c r="SR17">
        <f t="shared" si="29"/>
        <v>33</v>
      </c>
      <c r="SS17">
        <f t="shared" si="29"/>
        <v>33</v>
      </c>
      <c r="ST17">
        <f t="shared" si="29"/>
        <v>33</v>
      </c>
      <c r="SU17">
        <f t="shared" si="29"/>
        <v>33</v>
      </c>
      <c r="SV17">
        <f t="shared" si="29"/>
        <v>33</v>
      </c>
      <c r="SW17">
        <f t="shared" si="29"/>
        <v>33</v>
      </c>
      <c r="SX17">
        <f t="shared" si="29"/>
        <v>33</v>
      </c>
      <c r="SY17">
        <f t="shared" si="29"/>
        <v>33</v>
      </c>
      <c r="SZ17">
        <f t="shared" si="29"/>
        <v>33</v>
      </c>
      <c r="TA17">
        <f t="shared" si="29"/>
        <v>33</v>
      </c>
      <c r="TB17">
        <f t="shared" si="29"/>
        <v>34</v>
      </c>
      <c r="TC17">
        <f t="shared" si="29"/>
        <v>34</v>
      </c>
      <c r="TD17">
        <f t="shared" si="29"/>
        <v>34</v>
      </c>
      <c r="TE17">
        <f t="shared" si="29"/>
        <v>34</v>
      </c>
      <c r="TF17">
        <f t="shared" si="29"/>
        <v>34</v>
      </c>
      <c r="TG17">
        <f t="shared" si="29"/>
        <v>34</v>
      </c>
      <c r="TH17">
        <f t="shared" si="29"/>
        <v>34</v>
      </c>
      <c r="TI17">
        <f t="shared" si="29"/>
        <v>34</v>
      </c>
      <c r="TJ17">
        <f t="shared" si="29"/>
        <v>34</v>
      </c>
      <c r="TK17">
        <f t="shared" si="29"/>
        <v>34</v>
      </c>
      <c r="TL17">
        <f t="shared" si="29"/>
        <v>34</v>
      </c>
      <c r="TM17">
        <f t="shared" si="29"/>
        <v>34</v>
      </c>
      <c r="TN17">
        <f t="shared" si="29"/>
        <v>34</v>
      </c>
      <c r="TO17">
        <f t="shared" si="29"/>
        <v>34</v>
      </c>
      <c r="TP17">
        <f t="shared" si="29"/>
        <v>34</v>
      </c>
      <c r="TQ17">
        <f t="shared" si="29"/>
        <v>35</v>
      </c>
      <c r="TR17">
        <f t="shared" si="29"/>
        <v>35</v>
      </c>
      <c r="TS17">
        <f t="shared" ref="TS17:WD17" si="30">VLOOKUP(TS18,$B$107:$C$160,2,FALSE)</f>
        <v>35</v>
      </c>
      <c r="TT17">
        <f t="shared" si="30"/>
        <v>35</v>
      </c>
      <c r="TU17">
        <f t="shared" si="30"/>
        <v>35</v>
      </c>
      <c r="TV17">
        <f t="shared" si="30"/>
        <v>35</v>
      </c>
      <c r="TW17">
        <f t="shared" si="30"/>
        <v>35</v>
      </c>
      <c r="TX17">
        <f t="shared" si="30"/>
        <v>35</v>
      </c>
      <c r="TY17">
        <f t="shared" si="30"/>
        <v>35</v>
      </c>
      <c r="TZ17">
        <f t="shared" si="30"/>
        <v>35</v>
      </c>
      <c r="UA17">
        <f t="shared" si="30"/>
        <v>35</v>
      </c>
      <c r="UB17">
        <f t="shared" si="30"/>
        <v>35</v>
      </c>
      <c r="UC17">
        <f t="shared" si="30"/>
        <v>35</v>
      </c>
      <c r="UD17">
        <f t="shared" si="30"/>
        <v>35</v>
      </c>
      <c r="UE17">
        <f t="shared" si="30"/>
        <v>35</v>
      </c>
      <c r="UF17">
        <f t="shared" si="30"/>
        <v>36</v>
      </c>
      <c r="UG17">
        <f t="shared" si="30"/>
        <v>36</v>
      </c>
      <c r="UH17">
        <f t="shared" si="30"/>
        <v>36</v>
      </c>
      <c r="UI17">
        <f t="shared" si="30"/>
        <v>36</v>
      </c>
      <c r="UJ17">
        <f t="shared" si="30"/>
        <v>36</v>
      </c>
      <c r="UK17">
        <f t="shared" si="30"/>
        <v>36</v>
      </c>
      <c r="UL17">
        <f t="shared" si="30"/>
        <v>36</v>
      </c>
      <c r="UM17">
        <f t="shared" si="30"/>
        <v>36</v>
      </c>
      <c r="UN17">
        <f t="shared" si="30"/>
        <v>36</v>
      </c>
      <c r="UO17">
        <f t="shared" si="30"/>
        <v>36</v>
      </c>
      <c r="UP17">
        <f t="shared" si="30"/>
        <v>36</v>
      </c>
      <c r="UQ17">
        <f t="shared" si="30"/>
        <v>36</v>
      </c>
      <c r="UR17">
        <f t="shared" si="30"/>
        <v>36</v>
      </c>
      <c r="US17">
        <f t="shared" si="30"/>
        <v>36</v>
      </c>
      <c r="UT17">
        <f t="shared" si="30"/>
        <v>36</v>
      </c>
      <c r="UU17">
        <f t="shared" si="30"/>
        <v>37</v>
      </c>
      <c r="UV17">
        <f t="shared" si="30"/>
        <v>37</v>
      </c>
      <c r="UW17">
        <f t="shared" si="30"/>
        <v>37</v>
      </c>
      <c r="UX17">
        <f t="shared" si="30"/>
        <v>37</v>
      </c>
      <c r="UY17">
        <f t="shared" si="30"/>
        <v>37</v>
      </c>
      <c r="UZ17">
        <f t="shared" si="30"/>
        <v>37</v>
      </c>
      <c r="VA17">
        <f t="shared" si="30"/>
        <v>37</v>
      </c>
      <c r="VB17">
        <f t="shared" si="30"/>
        <v>37</v>
      </c>
      <c r="VC17">
        <f t="shared" si="30"/>
        <v>37</v>
      </c>
      <c r="VD17">
        <f t="shared" si="30"/>
        <v>37</v>
      </c>
      <c r="VE17">
        <f t="shared" si="30"/>
        <v>37</v>
      </c>
      <c r="VF17">
        <f t="shared" si="30"/>
        <v>37</v>
      </c>
      <c r="VG17">
        <f t="shared" si="30"/>
        <v>37</v>
      </c>
      <c r="VH17">
        <f t="shared" si="30"/>
        <v>37</v>
      </c>
      <c r="VI17">
        <f t="shared" si="30"/>
        <v>37</v>
      </c>
      <c r="VJ17">
        <f t="shared" si="30"/>
        <v>38</v>
      </c>
      <c r="VK17">
        <f t="shared" si="30"/>
        <v>38</v>
      </c>
      <c r="VL17">
        <f t="shared" si="30"/>
        <v>38</v>
      </c>
      <c r="VM17">
        <f t="shared" si="30"/>
        <v>38</v>
      </c>
      <c r="VN17">
        <f t="shared" si="30"/>
        <v>38</v>
      </c>
      <c r="VO17">
        <f t="shared" si="30"/>
        <v>38</v>
      </c>
      <c r="VP17">
        <f t="shared" si="30"/>
        <v>38</v>
      </c>
      <c r="VQ17">
        <f t="shared" si="30"/>
        <v>38</v>
      </c>
      <c r="VR17">
        <f t="shared" si="30"/>
        <v>38</v>
      </c>
      <c r="VS17">
        <f t="shared" si="30"/>
        <v>38</v>
      </c>
      <c r="VT17">
        <f t="shared" si="30"/>
        <v>38</v>
      </c>
      <c r="VU17">
        <f t="shared" si="30"/>
        <v>38</v>
      </c>
      <c r="VV17">
        <f t="shared" si="30"/>
        <v>38</v>
      </c>
      <c r="VW17">
        <f t="shared" si="30"/>
        <v>38</v>
      </c>
      <c r="VX17">
        <f t="shared" si="30"/>
        <v>38</v>
      </c>
      <c r="VY17">
        <f t="shared" si="30"/>
        <v>39</v>
      </c>
      <c r="VZ17">
        <f t="shared" si="30"/>
        <v>39</v>
      </c>
      <c r="WA17">
        <f t="shared" si="30"/>
        <v>39</v>
      </c>
      <c r="WB17">
        <f t="shared" si="30"/>
        <v>39</v>
      </c>
      <c r="WC17">
        <f t="shared" si="30"/>
        <v>39</v>
      </c>
      <c r="WD17">
        <f t="shared" si="30"/>
        <v>39</v>
      </c>
      <c r="WE17">
        <f t="shared" ref="WE17:YP17" si="31">VLOOKUP(WE18,$B$107:$C$160,2,FALSE)</f>
        <v>39</v>
      </c>
      <c r="WF17">
        <f t="shared" si="31"/>
        <v>39</v>
      </c>
      <c r="WG17">
        <f t="shared" si="31"/>
        <v>39</v>
      </c>
      <c r="WH17">
        <f t="shared" si="31"/>
        <v>39</v>
      </c>
      <c r="WI17">
        <f t="shared" si="31"/>
        <v>39</v>
      </c>
      <c r="WJ17">
        <f t="shared" si="31"/>
        <v>39</v>
      </c>
      <c r="WK17">
        <f t="shared" si="31"/>
        <v>39</v>
      </c>
      <c r="WL17">
        <f t="shared" si="31"/>
        <v>39</v>
      </c>
      <c r="WM17">
        <f t="shared" si="31"/>
        <v>39</v>
      </c>
      <c r="WN17">
        <f t="shared" si="31"/>
        <v>40</v>
      </c>
      <c r="WO17">
        <f t="shared" si="31"/>
        <v>40</v>
      </c>
      <c r="WP17">
        <f t="shared" si="31"/>
        <v>40</v>
      </c>
      <c r="WQ17">
        <f t="shared" si="31"/>
        <v>40</v>
      </c>
      <c r="WR17">
        <f t="shared" si="31"/>
        <v>40</v>
      </c>
      <c r="WS17">
        <f t="shared" si="31"/>
        <v>40</v>
      </c>
      <c r="WT17">
        <f t="shared" si="31"/>
        <v>40</v>
      </c>
      <c r="WU17">
        <f t="shared" si="31"/>
        <v>40</v>
      </c>
      <c r="WV17">
        <f t="shared" si="31"/>
        <v>40</v>
      </c>
      <c r="WW17">
        <f t="shared" si="31"/>
        <v>40</v>
      </c>
      <c r="WX17">
        <f t="shared" si="31"/>
        <v>40</v>
      </c>
      <c r="WY17">
        <f t="shared" si="31"/>
        <v>40</v>
      </c>
      <c r="WZ17">
        <f t="shared" si="31"/>
        <v>40</v>
      </c>
      <c r="XA17">
        <f t="shared" si="31"/>
        <v>40</v>
      </c>
      <c r="XB17">
        <f t="shared" si="31"/>
        <v>40</v>
      </c>
      <c r="XC17">
        <f t="shared" si="31"/>
        <v>41</v>
      </c>
      <c r="XD17">
        <f t="shared" si="31"/>
        <v>41</v>
      </c>
      <c r="XE17">
        <f t="shared" si="31"/>
        <v>41</v>
      </c>
      <c r="XF17">
        <f t="shared" si="31"/>
        <v>41</v>
      </c>
      <c r="XG17">
        <f t="shared" si="31"/>
        <v>41</v>
      </c>
      <c r="XH17">
        <f t="shared" si="31"/>
        <v>41</v>
      </c>
      <c r="XI17">
        <f t="shared" si="31"/>
        <v>41</v>
      </c>
      <c r="XJ17">
        <f t="shared" si="31"/>
        <v>41</v>
      </c>
      <c r="XK17">
        <f t="shared" si="31"/>
        <v>41</v>
      </c>
      <c r="XL17">
        <f t="shared" si="31"/>
        <v>41</v>
      </c>
      <c r="XM17">
        <f t="shared" si="31"/>
        <v>41</v>
      </c>
      <c r="XN17">
        <f t="shared" si="31"/>
        <v>41</v>
      </c>
      <c r="XO17">
        <f t="shared" si="31"/>
        <v>41</v>
      </c>
      <c r="XP17">
        <f t="shared" si="31"/>
        <v>41</v>
      </c>
      <c r="XQ17">
        <f t="shared" si="31"/>
        <v>41</v>
      </c>
      <c r="XR17">
        <f t="shared" si="31"/>
        <v>42</v>
      </c>
      <c r="XS17">
        <f t="shared" si="31"/>
        <v>42</v>
      </c>
      <c r="XT17">
        <f t="shared" si="31"/>
        <v>42</v>
      </c>
      <c r="XU17">
        <f t="shared" si="31"/>
        <v>42</v>
      </c>
      <c r="XV17">
        <f t="shared" si="31"/>
        <v>42</v>
      </c>
      <c r="XW17">
        <f t="shared" si="31"/>
        <v>42</v>
      </c>
      <c r="XX17">
        <f t="shared" si="31"/>
        <v>42</v>
      </c>
      <c r="XY17">
        <f t="shared" si="31"/>
        <v>42</v>
      </c>
      <c r="XZ17">
        <f t="shared" si="31"/>
        <v>42</v>
      </c>
      <c r="YA17">
        <f t="shared" si="31"/>
        <v>42</v>
      </c>
      <c r="YB17">
        <f t="shared" si="31"/>
        <v>42</v>
      </c>
      <c r="YC17">
        <f t="shared" si="31"/>
        <v>42</v>
      </c>
      <c r="YD17">
        <f t="shared" si="31"/>
        <v>42</v>
      </c>
      <c r="YE17">
        <f t="shared" si="31"/>
        <v>42</v>
      </c>
      <c r="YF17">
        <f t="shared" si="31"/>
        <v>42</v>
      </c>
      <c r="YG17">
        <f t="shared" si="31"/>
        <v>43</v>
      </c>
      <c r="YH17">
        <f t="shared" si="31"/>
        <v>43</v>
      </c>
      <c r="YI17">
        <f t="shared" si="31"/>
        <v>43</v>
      </c>
      <c r="YJ17">
        <f t="shared" si="31"/>
        <v>43</v>
      </c>
      <c r="YK17">
        <f t="shared" si="31"/>
        <v>43</v>
      </c>
      <c r="YL17">
        <f t="shared" si="31"/>
        <v>43</v>
      </c>
      <c r="YM17">
        <f t="shared" si="31"/>
        <v>43</v>
      </c>
      <c r="YN17">
        <f t="shared" si="31"/>
        <v>43</v>
      </c>
      <c r="YO17">
        <f t="shared" si="31"/>
        <v>43</v>
      </c>
      <c r="YP17">
        <f t="shared" si="31"/>
        <v>43</v>
      </c>
      <c r="YQ17">
        <f t="shared" ref="YQ17:AAN17" si="32">VLOOKUP(YQ18,$B$107:$C$160,2,FALSE)</f>
        <v>43</v>
      </c>
      <c r="YR17">
        <f t="shared" si="32"/>
        <v>43</v>
      </c>
      <c r="YS17">
        <f t="shared" si="32"/>
        <v>43</v>
      </c>
      <c r="YT17">
        <f t="shared" si="32"/>
        <v>43</v>
      </c>
      <c r="YU17">
        <f t="shared" si="32"/>
        <v>43</v>
      </c>
      <c r="YV17">
        <f t="shared" si="32"/>
        <v>44</v>
      </c>
      <c r="YW17">
        <f t="shared" si="32"/>
        <v>44</v>
      </c>
      <c r="YX17">
        <f t="shared" si="32"/>
        <v>44</v>
      </c>
      <c r="YY17">
        <f t="shared" si="32"/>
        <v>44</v>
      </c>
      <c r="YZ17">
        <f t="shared" si="32"/>
        <v>44</v>
      </c>
      <c r="ZA17">
        <f t="shared" si="32"/>
        <v>44</v>
      </c>
      <c r="ZB17">
        <f t="shared" si="32"/>
        <v>44</v>
      </c>
      <c r="ZC17">
        <f t="shared" si="32"/>
        <v>44</v>
      </c>
      <c r="ZD17">
        <f t="shared" si="32"/>
        <v>44</v>
      </c>
      <c r="ZE17">
        <f t="shared" si="32"/>
        <v>44</v>
      </c>
      <c r="ZF17">
        <f t="shared" si="32"/>
        <v>44</v>
      </c>
      <c r="ZG17">
        <f t="shared" si="32"/>
        <v>44</v>
      </c>
      <c r="ZH17">
        <f t="shared" si="32"/>
        <v>44</v>
      </c>
      <c r="ZI17">
        <f t="shared" si="32"/>
        <v>44</v>
      </c>
      <c r="ZJ17">
        <f t="shared" si="32"/>
        <v>44</v>
      </c>
      <c r="ZK17">
        <f t="shared" si="32"/>
        <v>45</v>
      </c>
      <c r="ZL17">
        <f t="shared" si="32"/>
        <v>45</v>
      </c>
      <c r="ZM17">
        <f t="shared" si="32"/>
        <v>45</v>
      </c>
      <c r="ZN17">
        <f t="shared" si="32"/>
        <v>45</v>
      </c>
      <c r="ZO17">
        <f t="shared" si="32"/>
        <v>45</v>
      </c>
      <c r="ZP17">
        <f t="shared" si="32"/>
        <v>45</v>
      </c>
      <c r="ZQ17">
        <f t="shared" si="32"/>
        <v>45</v>
      </c>
      <c r="ZR17">
        <f t="shared" si="32"/>
        <v>45</v>
      </c>
      <c r="ZS17">
        <f t="shared" si="32"/>
        <v>45</v>
      </c>
      <c r="ZT17">
        <f t="shared" si="32"/>
        <v>45</v>
      </c>
      <c r="ZU17">
        <f t="shared" si="32"/>
        <v>45</v>
      </c>
      <c r="ZV17">
        <f t="shared" si="32"/>
        <v>45</v>
      </c>
      <c r="ZW17">
        <f t="shared" si="32"/>
        <v>45</v>
      </c>
      <c r="ZX17">
        <f t="shared" si="32"/>
        <v>45</v>
      </c>
      <c r="ZY17">
        <f t="shared" si="32"/>
        <v>45</v>
      </c>
      <c r="ZZ17">
        <f t="shared" si="32"/>
        <v>46</v>
      </c>
      <c r="AAA17">
        <f t="shared" si="32"/>
        <v>46</v>
      </c>
      <c r="AAB17">
        <f t="shared" si="32"/>
        <v>46</v>
      </c>
      <c r="AAC17">
        <f t="shared" si="32"/>
        <v>46</v>
      </c>
      <c r="AAD17">
        <f t="shared" si="32"/>
        <v>46</v>
      </c>
      <c r="AAE17">
        <f t="shared" si="32"/>
        <v>46</v>
      </c>
      <c r="AAF17">
        <f t="shared" si="32"/>
        <v>46</v>
      </c>
      <c r="AAG17">
        <f t="shared" si="32"/>
        <v>46</v>
      </c>
      <c r="AAH17">
        <f t="shared" si="32"/>
        <v>46</v>
      </c>
      <c r="AAI17">
        <f t="shared" si="32"/>
        <v>46</v>
      </c>
      <c r="AAJ17">
        <f t="shared" si="32"/>
        <v>46</v>
      </c>
      <c r="AAK17">
        <f t="shared" si="32"/>
        <v>46</v>
      </c>
      <c r="AAL17">
        <f t="shared" si="32"/>
        <v>46</v>
      </c>
      <c r="AAM17">
        <f t="shared" si="32"/>
        <v>46</v>
      </c>
      <c r="AAN17">
        <f t="shared" si="32"/>
        <v>46</v>
      </c>
      <c r="AAO17" s="181"/>
    </row>
    <row r="18" spans="4:731" ht="15" thickBot="1" x14ac:dyDescent="0.35">
      <c r="G18" s="267" t="s">
        <v>433</v>
      </c>
      <c r="H18" s="40" t="s">
        <v>427</v>
      </c>
      <c r="Z18" t="s">
        <v>434</v>
      </c>
      <c r="AA18" s="256" t="s">
        <v>435</v>
      </c>
      <c r="AB18" t="s">
        <v>435</v>
      </c>
      <c r="AC18" t="s">
        <v>435</v>
      </c>
      <c r="AD18" t="s">
        <v>435</v>
      </c>
      <c r="AE18" t="s">
        <v>435</v>
      </c>
      <c r="AF18" t="s">
        <v>435</v>
      </c>
      <c r="AG18" t="s">
        <v>435</v>
      </c>
      <c r="AH18" t="s">
        <v>435</v>
      </c>
      <c r="AI18" t="s">
        <v>435</v>
      </c>
      <c r="AJ18" t="s">
        <v>435</v>
      </c>
      <c r="AK18" t="s">
        <v>435</v>
      </c>
      <c r="AL18" t="s">
        <v>435</v>
      </c>
      <c r="AM18" t="s">
        <v>435</v>
      </c>
      <c r="AN18" t="s">
        <v>435</v>
      </c>
      <c r="AO18" t="str">
        <f t="shared" ref="AO18:CZ18" si="33">IF(AND(AN20="F",AN19="Custom"),VLOOKUP((AN17+1),$A$107:$C$160,2,FALSE),AN18)</f>
        <v>12_30_2024</v>
      </c>
      <c r="AP18" t="str">
        <f t="shared" si="33"/>
        <v>01_06_25</v>
      </c>
      <c r="AQ18" t="str">
        <f t="shared" si="33"/>
        <v>01_06_25</v>
      </c>
      <c r="AR18" t="str">
        <f t="shared" si="33"/>
        <v>01_06_25</v>
      </c>
      <c r="AS18" t="str">
        <f t="shared" si="33"/>
        <v>01_06_25</v>
      </c>
      <c r="AT18" t="str">
        <f t="shared" si="33"/>
        <v>01_06_25</v>
      </c>
      <c r="AU18" t="str">
        <f t="shared" si="33"/>
        <v>01_06_25</v>
      </c>
      <c r="AV18" t="str">
        <f t="shared" si="33"/>
        <v>01_06_25</v>
      </c>
      <c r="AW18" t="str">
        <f t="shared" si="33"/>
        <v>01_06_25</v>
      </c>
      <c r="AX18" t="str">
        <f t="shared" si="33"/>
        <v>01_06_25</v>
      </c>
      <c r="AY18" t="str">
        <f t="shared" si="33"/>
        <v>01_06_25</v>
      </c>
      <c r="AZ18" t="str">
        <f t="shared" si="33"/>
        <v>01_06_25</v>
      </c>
      <c r="BA18" t="str">
        <f t="shared" si="33"/>
        <v>01_06_25</v>
      </c>
      <c r="BB18" t="str">
        <f t="shared" si="33"/>
        <v>01_06_25</v>
      </c>
      <c r="BC18" t="str">
        <f t="shared" si="33"/>
        <v>01_06_25</v>
      </c>
      <c r="BD18" t="str">
        <f t="shared" si="33"/>
        <v>01_06_25</v>
      </c>
      <c r="BE18" t="str">
        <f t="shared" si="33"/>
        <v>01_13_25</v>
      </c>
      <c r="BF18" t="str">
        <f t="shared" si="33"/>
        <v>01_13_25</v>
      </c>
      <c r="BG18" t="str">
        <f t="shared" si="33"/>
        <v>01_13_25</v>
      </c>
      <c r="BH18" t="str">
        <f t="shared" si="33"/>
        <v>01_13_25</v>
      </c>
      <c r="BI18" t="str">
        <f t="shared" si="33"/>
        <v>01_13_25</v>
      </c>
      <c r="BJ18" t="str">
        <f t="shared" si="33"/>
        <v>01_13_25</v>
      </c>
      <c r="BK18" t="str">
        <f t="shared" si="33"/>
        <v>01_13_25</v>
      </c>
      <c r="BL18" t="str">
        <f t="shared" si="33"/>
        <v>01_13_25</v>
      </c>
      <c r="BM18" t="str">
        <f t="shared" si="33"/>
        <v>01_13_25</v>
      </c>
      <c r="BN18" t="str">
        <f t="shared" si="33"/>
        <v>01_13_25</v>
      </c>
      <c r="BO18" t="str">
        <f t="shared" si="33"/>
        <v>01_13_25</v>
      </c>
      <c r="BP18" t="str">
        <f t="shared" si="33"/>
        <v>01_13_25</v>
      </c>
      <c r="BQ18" t="str">
        <f t="shared" si="33"/>
        <v>01_13_25</v>
      </c>
      <c r="BR18" t="str">
        <f t="shared" si="33"/>
        <v>01_13_25</v>
      </c>
      <c r="BS18" t="str">
        <f t="shared" si="33"/>
        <v>01_13_25</v>
      </c>
      <c r="BT18" t="str">
        <f t="shared" si="33"/>
        <v>1_20_25</v>
      </c>
      <c r="BU18" t="str">
        <f t="shared" si="33"/>
        <v>1_20_25</v>
      </c>
      <c r="BV18" t="str">
        <f t="shared" si="33"/>
        <v>1_20_25</v>
      </c>
      <c r="BW18" t="str">
        <f t="shared" si="33"/>
        <v>1_20_25</v>
      </c>
      <c r="BX18" t="str">
        <f t="shared" si="33"/>
        <v>1_20_25</v>
      </c>
      <c r="BY18" t="str">
        <f t="shared" si="33"/>
        <v>1_20_25</v>
      </c>
      <c r="BZ18" t="str">
        <f t="shared" si="33"/>
        <v>1_20_25</v>
      </c>
      <c r="CA18" t="str">
        <f t="shared" si="33"/>
        <v>1_20_25</v>
      </c>
      <c r="CB18" t="str">
        <f t="shared" si="33"/>
        <v>1_20_25</v>
      </c>
      <c r="CC18" t="str">
        <f t="shared" si="33"/>
        <v>1_20_25</v>
      </c>
      <c r="CD18" t="str">
        <f t="shared" si="33"/>
        <v>1_20_25</v>
      </c>
      <c r="CE18" t="str">
        <f t="shared" si="33"/>
        <v>1_20_25</v>
      </c>
      <c r="CF18" t="str">
        <f t="shared" si="33"/>
        <v>1_20_25</v>
      </c>
      <c r="CG18" t="str">
        <f t="shared" si="33"/>
        <v>1_20_25</v>
      </c>
      <c r="CH18" t="str">
        <f t="shared" si="33"/>
        <v>1_20_25</v>
      </c>
      <c r="CI18" t="str">
        <f t="shared" si="33"/>
        <v>1_27_25</v>
      </c>
      <c r="CJ18" t="str">
        <f t="shared" si="33"/>
        <v>1_27_25</v>
      </c>
      <c r="CK18" t="str">
        <f t="shared" si="33"/>
        <v>1_27_25</v>
      </c>
      <c r="CL18" t="str">
        <f t="shared" si="33"/>
        <v>1_27_25</v>
      </c>
      <c r="CM18" t="str">
        <f t="shared" si="33"/>
        <v>1_27_25</v>
      </c>
      <c r="CN18" t="str">
        <f t="shared" si="33"/>
        <v>1_27_25</v>
      </c>
      <c r="CO18" t="str">
        <f t="shared" si="33"/>
        <v>1_27_25</v>
      </c>
      <c r="CP18" t="str">
        <f t="shared" si="33"/>
        <v>1_27_25</v>
      </c>
      <c r="CQ18" t="str">
        <f t="shared" si="33"/>
        <v>1_27_25</v>
      </c>
      <c r="CR18" t="str">
        <f t="shared" si="33"/>
        <v>1_27_25</v>
      </c>
      <c r="CS18" t="str">
        <f t="shared" si="33"/>
        <v>1_27_25</v>
      </c>
      <c r="CT18" t="str">
        <f t="shared" si="33"/>
        <v>1_27_25</v>
      </c>
      <c r="CU18" t="str">
        <f t="shared" si="33"/>
        <v>1_27_25</v>
      </c>
      <c r="CV18" t="str">
        <f t="shared" si="33"/>
        <v>1_27_25</v>
      </c>
      <c r="CW18" t="str">
        <f t="shared" si="33"/>
        <v>1_27_25</v>
      </c>
      <c r="CX18" t="str">
        <f t="shared" si="33"/>
        <v>2_3_25</v>
      </c>
      <c r="CY18" t="str">
        <f t="shared" si="33"/>
        <v>2_3_25</v>
      </c>
      <c r="CZ18" t="str">
        <f t="shared" si="33"/>
        <v>2_3_25</v>
      </c>
      <c r="DA18" t="str">
        <f t="shared" ref="DA18:FL18" si="34">IF(AND(CZ20="F",CZ19="Custom"),VLOOKUP((CZ17+1),$A$107:$C$160,2,FALSE),CZ18)</f>
        <v>2_3_25</v>
      </c>
      <c r="DB18" t="str">
        <f t="shared" si="34"/>
        <v>2_3_25</v>
      </c>
      <c r="DC18" t="str">
        <f t="shared" si="34"/>
        <v>2_3_25</v>
      </c>
      <c r="DD18" t="str">
        <f t="shared" si="34"/>
        <v>2_3_25</v>
      </c>
      <c r="DE18" t="str">
        <f t="shared" si="34"/>
        <v>2_3_25</v>
      </c>
      <c r="DF18" t="str">
        <f t="shared" si="34"/>
        <v>2_3_25</v>
      </c>
      <c r="DG18" t="str">
        <f t="shared" si="34"/>
        <v>2_3_25</v>
      </c>
      <c r="DH18" t="str">
        <f t="shared" si="34"/>
        <v>2_3_25</v>
      </c>
      <c r="DI18" t="str">
        <f t="shared" si="34"/>
        <v>2_3_25</v>
      </c>
      <c r="DJ18" t="str">
        <f t="shared" si="34"/>
        <v>2_3_25</v>
      </c>
      <c r="DK18" t="str">
        <f t="shared" si="34"/>
        <v>2_3_25</v>
      </c>
      <c r="DL18" t="str">
        <f t="shared" si="34"/>
        <v>2_3_25</v>
      </c>
      <c r="DM18" t="str">
        <f t="shared" si="34"/>
        <v>2_10_25</v>
      </c>
      <c r="DN18" t="str">
        <f t="shared" si="34"/>
        <v>2_10_25</v>
      </c>
      <c r="DO18" t="str">
        <f t="shared" si="34"/>
        <v>2_10_25</v>
      </c>
      <c r="DP18" t="str">
        <f t="shared" si="34"/>
        <v>2_10_25</v>
      </c>
      <c r="DQ18" t="str">
        <f t="shared" si="34"/>
        <v>2_10_25</v>
      </c>
      <c r="DR18" t="str">
        <f t="shared" si="34"/>
        <v>2_10_25</v>
      </c>
      <c r="DS18" t="str">
        <f t="shared" si="34"/>
        <v>2_10_25</v>
      </c>
      <c r="DT18" t="str">
        <f t="shared" si="34"/>
        <v>2_10_25</v>
      </c>
      <c r="DU18" t="str">
        <f t="shared" si="34"/>
        <v>2_10_25</v>
      </c>
      <c r="DV18" t="str">
        <f t="shared" si="34"/>
        <v>2_10_25</v>
      </c>
      <c r="DW18" t="str">
        <f t="shared" si="34"/>
        <v>2_10_25</v>
      </c>
      <c r="DX18" t="str">
        <f t="shared" si="34"/>
        <v>2_10_25</v>
      </c>
      <c r="DY18" t="str">
        <f t="shared" si="34"/>
        <v>2_10_25</v>
      </c>
      <c r="DZ18" t="str">
        <f t="shared" si="34"/>
        <v>2_10_25</v>
      </c>
      <c r="EA18" t="str">
        <f t="shared" si="34"/>
        <v>2_10_25</v>
      </c>
      <c r="EB18" t="str">
        <f t="shared" si="34"/>
        <v>2_17_25</v>
      </c>
      <c r="EC18" t="str">
        <f t="shared" si="34"/>
        <v>2_17_25</v>
      </c>
      <c r="ED18" t="str">
        <f t="shared" si="34"/>
        <v>2_17_25</v>
      </c>
      <c r="EE18" t="str">
        <f t="shared" si="34"/>
        <v>2_17_25</v>
      </c>
      <c r="EF18" t="str">
        <f t="shared" si="34"/>
        <v>2_17_25</v>
      </c>
      <c r="EG18" t="str">
        <f t="shared" si="34"/>
        <v>2_17_25</v>
      </c>
      <c r="EH18" t="str">
        <f t="shared" si="34"/>
        <v>2_17_25</v>
      </c>
      <c r="EI18" t="str">
        <f t="shared" si="34"/>
        <v>2_17_25</v>
      </c>
      <c r="EJ18" t="str">
        <f t="shared" si="34"/>
        <v>2_17_25</v>
      </c>
      <c r="EK18" t="str">
        <f t="shared" si="34"/>
        <v>2_17_25</v>
      </c>
      <c r="EL18" t="str">
        <f t="shared" si="34"/>
        <v>2_17_25</v>
      </c>
      <c r="EM18" t="str">
        <f t="shared" si="34"/>
        <v>2_17_25</v>
      </c>
      <c r="EN18" t="str">
        <f t="shared" si="34"/>
        <v>2_17_25</v>
      </c>
      <c r="EO18" t="str">
        <f t="shared" si="34"/>
        <v>2_17_25</v>
      </c>
      <c r="EP18" t="str">
        <f t="shared" si="34"/>
        <v>2_17_25</v>
      </c>
      <c r="EQ18" t="str">
        <f t="shared" si="34"/>
        <v>2_24_25</v>
      </c>
      <c r="ER18" t="str">
        <f t="shared" si="34"/>
        <v>2_24_25</v>
      </c>
      <c r="ES18" t="str">
        <f t="shared" si="34"/>
        <v>2_24_25</v>
      </c>
      <c r="ET18" t="str">
        <f t="shared" si="34"/>
        <v>2_24_25</v>
      </c>
      <c r="EU18" t="str">
        <f t="shared" si="34"/>
        <v>2_24_25</v>
      </c>
      <c r="EV18" t="str">
        <f t="shared" si="34"/>
        <v>2_24_25</v>
      </c>
      <c r="EW18" t="str">
        <f t="shared" si="34"/>
        <v>2_24_25</v>
      </c>
      <c r="EX18" t="str">
        <f t="shared" si="34"/>
        <v>2_24_25</v>
      </c>
      <c r="EY18" t="str">
        <f t="shared" si="34"/>
        <v>2_24_25</v>
      </c>
      <c r="EZ18" t="str">
        <f t="shared" si="34"/>
        <v>2_24_25</v>
      </c>
      <c r="FA18" t="str">
        <f t="shared" si="34"/>
        <v>2_24_25</v>
      </c>
      <c r="FB18" t="str">
        <f t="shared" si="34"/>
        <v>2_24_25</v>
      </c>
      <c r="FC18" t="str">
        <f t="shared" si="34"/>
        <v>2_24_25</v>
      </c>
      <c r="FD18" t="str">
        <f t="shared" si="34"/>
        <v>2_24_25</v>
      </c>
      <c r="FE18" t="str">
        <f t="shared" si="34"/>
        <v>2_24_25</v>
      </c>
      <c r="FF18" t="str">
        <f t="shared" si="34"/>
        <v>3_03_25</v>
      </c>
      <c r="FG18" t="str">
        <f t="shared" si="34"/>
        <v>3_03_25</v>
      </c>
      <c r="FH18" t="str">
        <f t="shared" si="34"/>
        <v>3_03_25</v>
      </c>
      <c r="FI18" t="str">
        <f t="shared" si="34"/>
        <v>3_03_25</v>
      </c>
      <c r="FJ18" t="str">
        <f t="shared" si="34"/>
        <v>3_03_25</v>
      </c>
      <c r="FK18" t="str">
        <f t="shared" si="34"/>
        <v>3_03_25</v>
      </c>
      <c r="FL18" t="str">
        <f t="shared" si="34"/>
        <v>3_03_25</v>
      </c>
      <c r="FM18" t="str">
        <f t="shared" ref="FM18:HX18" si="35">IF(AND(FL20="F",FL19="Custom"),VLOOKUP((FL17+1),$A$107:$C$160,2,FALSE),FL18)</f>
        <v>3_03_25</v>
      </c>
      <c r="FN18" t="str">
        <f t="shared" si="35"/>
        <v>3_03_25</v>
      </c>
      <c r="FO18" t="str">
        <f t="shared" si="35"/>
        <v>3_03_25</v>
      </c>
      <c r="FP18" t="str">
        <f t="shared" si="35"/>
        <v>3_03_25</v>
      </c>
      <c r="FQ18" t="str">
        <f t="shared" si="35"/>
        <v>3_03_25</v>
      </c>
      <c r="FR18" t="str">
        <f t="shared" si="35"/>
        <v>3_03_25</v>
      </c>
      <c r="FS18" t="str">
        <f t="shared" si="35"/>
        <v>3_03_25</v>
      </c>
      <c r="FT18" t="str">
        <f t="shared" si="35"/>
        <v>3_03_25</v>
      </c>
      <c r="FU18" t="str">
        <f t="shared" si="35"/>
        <v>3_10_25</v>
      </c>
      <c r="FV18" t="str">
        <f t="shared" si="35"/>
        <v>3_10_25</v>
      </c>
      <c r="FW18" t="str">
        <f t="shared" si="35"/>
        <v>3_10_25</v>
      </c>
      <c r="FX18" t="str">
        <f t="shared" si="35"/>
        <v>3_10_25</v>
      </c>
      <c r="FY18" t="str">
        <f t="shared" si="35"/>
        <v>3_10_25</v>
      </c>
      <c r="FZ18" t="str">
        <f t="shared" si="35"/>
        <v>3_10_25</v>
      </c>
      <c r="GA18" t="str">
        <f t="shared" si="35"/>
        <v>3_10_25</v>
      </c>
      <c r="GB18" t="str">
        <f t="shared" si="35"/>
        <v>3_10_25</v>
      </c>
      <c r="GC18" t="str">
        <f t="shared" si="35"/>
        <v>3_10_25</v>
      </c>
      <c r="GD18" t="str">
        <f t="shared" si="35"/>
        <v>3_10_25</v>
      </c>
      <c r="GE18" t="str">
        <f t="shared" si="35"/>
        <v>3_10_25</v>
      </c>
      <c r="GF18" t="str">
        <f t="shared" si="35"/>
        <v>3_10_25</v>
      </c>
      <c r="GG18" t="str">
        <f t="shared" si="35"/>
        <v>3_10_25</v>
      </c>
      <c r="GH18" t="str">
        <f t="shared" si="35"/>
        <v>3_10_25</v>
      </c>
      <c r="GI18" t="str">
        <f t="shared" si="35"/>
        <v>3_10_25</v>
      </c>
      <c r="GJ18" t="str">
        <f t="shared" si="35"/>
        <v>3_17_25</v>
      </c>
      <c r="GK18" t="str">
        <f t="shared" si="35"/>
        <v>3_17_25</v>
      </c>
      <c r="GL18" t="str">
        <f t="shared" si="35"/>
        <v>3_17_25</v>
      </c>
      <c r="GM18" t="str">
        <f t="shared" si="35"/>
        <v>3_17_25</v>
      </c>
      <c r="GN18" t="str">
        <f t="shared" si="35"/>
        <v>3_17_25</v>
      </c>
      <c r="GO18" t="str">
        <f t="shared" si="35"/>
        <v>3_17_25</v>
      </c>
      <c r="GP18" t="str">
        <f t="shared" si="35"/>
        <v>3_17_25</v>
      </c>
      <c r="GQ18" t="str">
        <f t="shared" si="35"/>
        <v>3_17_25</v>
      </c>
      <c r="GR18" t="str">
        <f t="shared" si="35"/>
        <v>3_17_25</v>
      </c>
      <c r="GS18" t="str">
        <f t="shared" si="35"/>
        <v>3_17_25</v>
      </c>
      <c r="GT18" t="str">
        <f t="shared" si="35"/>
        <v>3_17_25</v>
      </c>
      <c r="GU18" t="str">
        <f t="shared" si="35"/>
        <v>3_17_25</v>
      </c>
      <c r="GV18" t="str">
        <f t="shared" si="35"/>
        <v>3_17_25</v>
      </c>
      <c r="GW18" t="str">
        <f t="shared" si="35"/>
        <v>3_17_25</v>
      </c>
      <c r="GX18" t="str">
        <f t="shared" si="35"/>
        <v>3_17_25</v>
      </c>
      <c r="GY18" t="str">
        <f t="shared" si="35"/>
        <v>3_24_25</v>
      </c>
      <c r="GZ18" t="str">
        <f t="shared" si="35"/>
        <v>3_24_25</v>
      </c>
      <c r="HA18" t="str">
        <f t="shared" si="35"/>
        <v>3_24_25</v>
      </c>
      <c r="HB18" t="str">
        <f t="shared" si="35"/>
        <v>3_24_25</v>
      </c>
      <c r="HC18" t="str">
        <f t="shared" si="35"/>
        <v>3_24_25</v>
      </c>
      <c r="HD18" t="str">
        <f t="shared" si="35"/>
        <v>3_24_25</v>
      </c>
      <c r="HE18" t="str">
        <f t="shared" si="35"/>
        <v>3_24_25</v>
      </c>
      <c r="HF18" t="str">
        <f t="shared" si="35"/>
        <v>3_24_25</v>
      </c>
      <c r="HG18" t="str">
        <f t="shared" si="35"/>
        <v>3_24_25</v>
      </c>
      <c r="HH18" t="str">
        <f t="shared" si="35"/>
        <v>3_24_25</v>
      </c>
      <c r="HI18" t="str">
        <f t="shared" si="35"/>
        <v>3_24_25</v>
      </c>
      <c r="HJ18" t="str">
        <f t="shared" si="35"/>
        <v>3_24_25</v>
      </c>
      <c r="HK18" t="str">
        <f t="shared" si="35"/>
        <v>3_24_25</v>
      </c>
      <c r="HL18" t="str">
        <f t="shared" si="35"/>
        <v>3_24_25</v>
      </c>
      <c r="HM18" t="str">
        <f t="shared" si="35"/>
        <v>3_24_25</v>
      </c>
      <c r="HN18" t="str">
        <f t="shared" si="35"/>
        <v>03_31_25</v>
      </c>
      <c r="HO18" t="str">
        <f t="shared" si="35"/>
        <v>03_31_25</v>
      </c>
      <c r="HP18" t="str">
        <f t="shared" si="35"/>
        <v>03_31_25</v>
      </c>
      <c r="HQ18" t="str">
        <f t="shared" si="35"/>
        <v>03_31_25</v>
      </c>
      <c r="HR18" t="str">
        <f t="shared" si="35"/>
        <v>03_31_25</v>
      </c>
      <c r="HS18" t="str">
        <f t="shared" si="35"/>
        <v>03_31_25</v>
      </c>
      <c r="HT18" t="str">
        <f t="shared" si="35"/>
        <v>03_31_25</v>
      </c>
      <c r="HU18" t="str">
        <f t="shared" si="35"/>
        <v>03_31_25</v>
      </c>
      <c r="HV18" t="str">
        <f t="shared" si="35"/>
        <v>03_31_25</v>
      </c>
      <c r="HW18" t="str">
        <f t="shared" si="35"/>
        <v>03_31_25</v>
      </c>
      <c r="HX18" t="str">
        <f t="shared" si="35"/>
        <v>03_31_25</v>
      </c>
      <c r="HY18" t="str">
        <f t="shared" ref="HY18:KJ18" si="36">IF(AND(HX20="F",HX19="Custom"),VLOOKUP((HX17+1),$A$107:$C$160,2,FALSE),HX18)</f>
        <v>03_31_25</v>
      </c>
      <c r="HZ18" t="str">
        <f t="shared" si="36"/>
        <v>03_31_25</v>
      </c>
      <c r="IA18" t="str">
        <f t="shared" si="36"/>
        <v>03_31_25</v>
      </c>
      <c r="IB18" t="str">
        <f t="shared" si="36"/>
        <v>03_31_25</v>
      </c>
      <c r="IC18" t="str">
        <f t="shared" si="36"/>
        <v>4_07_25</v>
      </c>
      <c r="ID18" t="str">
        <f t="shared" si="36"/>
        <v>4_07_25</v>
      </c>
      <c r="IE18" t="str">
        <f t="shared" si="36"/>
        <v>4_07_25</v>
      </c>
      <c r="IF18" t="str">
        <f t="shared" si="36"/>
        <v>4_07_25</v>
      </c>
      <c r="IG18" t="str">
        <f t="shared" si="36"/>
        <v>4_07_25</v>
      </c>
      <c r="IH18" t="str">
        <f t="shared" si="36"/>
        <v>4_07_25</v>
      </c>
      <c r="II18" t="str">
        <f t="shared" si="36"/>
        <v>4_07_25</v>
      </c>
      <c r="IJ18" t="str">
        <f t="shared" si="36"/>
        <v>4_07_25</v>
      </c>
      <c r="IK18" t="str">
        <f t="shared" si="36"/>
        <v>4_07_25</v>
      </c>
      <c r="IL18" t="str">
        <f t="shared" si="36"/>
        <v>4_07_25</v>
      </c>
      <c r="IM18" t="str">
        <f t="shared" si="36"/>
        <v>4_07_25</v>
      </c>
      <c r="IN18" t="str">
        <f t="shared" si="36"/>
        <v>4_07_25</v>
      </c>
      <c r="IO18" t="str">
        <f t="shared" si="36"/>
        <v>4_07_25</v>
      </c>
      <c r="IP18" t="str">
        <f t="shared" si="36"/>
        <v>4_07_25</v>
      </c>
      <c r="IQ18" t="str">
        <f t="shared" si="36"/>
        <v>4_07_25</v>
      </c>
      <c r="IR18" t="str">
        <f t="shared" si="36"/>
        <v>4_14_25</v>
      </c>
      <c r="IS18" t="str">
        <f t="shared" si="36"/>
        <v>4_14_25</v>
      </c>
      <c r="IT18" t="str">
        <f t="shared" si="36"/>
        <v>4_14_25</v>
      </c>
      <c r="IU18" t="str">
        <f t="shared" si="36"/>
        <v>4_14_25</v>
      </c>
      <c r="IV18" t="str">
        <f t="shared" si="36"/>
        <v>4_14_25</v>
      </c>
      <c r="IW18" t="str">
        <f t="shared" si="36"/>
        <v>4_14_25</v>
      </c>
      <c r="IX18" t="str">
        <f t="shared" si="36"/>
        <v>4_14_25</v>
      </c>
      <c r="IY18" t="str">
        <f t="shared" si="36"/>
        <v>4_14_25</v>
      </c>
      <c r="IZ18" t="str">
        <f t="shared" si="36"/>
        <v>4_14_25</v>
      </c>
      <c r="JA18" t="str">
        <f t="shared" si="36"/>
        <v>4_14_25</v>
      </c>
      <c r="JB18" t="str">
        <f t="shared" si="36"/>
        <v>4_14_25</v>
      </c>
      <c r="JC18" t="str">
        <f t="shared" si="36"/>
        <v>4_14_25</v>
      </c>
      <c r="JD18" t="str">
        <f t="shared" si="36"/>
        <v>4_14_25</v>
      </c>
      <c r="JE18" t="str">
        <f t="shared" si="36"/>
        <v>4_14_25</v>
      </c>
      <c r="JF18" t="str">
        <f t="shared" si="36"/>
        <v>4_14_25</v>
      </c>
      <c r="JG18" t="str">
        <f t="shared" si="36"/>
        <v>4_21_25</v>
      </c>
      <c r="JH18" t="str">
        <f t="shared" si="36"/>
        <v>4_21_25</v>
      </c>
      <c r="JI18" t="str">
        <f t="shared" si="36"/>
        <v>4_21_25</v>
      </c>
      <c r="JJ18" t="str">
        <f t="shared" si="36"/>
        <v>4_21_25</v>
      </c>
      <c r="JK18" t="str">
        <f t="shared" si="36"/>
        <v>4_21_25</v>
      </c>
      <c r="JL18" t="str">
        <f t="shared" si="36"/>
        <v>4_21_25</v>
      </c>
      <c r="JM18" t="str">
        <f t="shared" si="36"/>
        <v>4_21_25</v>
      </c>
      <c r="JN18" t="str">
        <f t="shared" si="36"/>
        <v>4_21_25</v>
      </c>
      <c r="JO18" t="str">
        <f t="shared" si="36"/>
        <v>4_21_25</v>
      </c>
      <c r="JP18" t="str">
        <f t="shared" si="36"/>
        <v>4_21_25</v>
      </c>
      <c r="JQ18" t="str">
        <f t="shared" si="36"/>
        <v>4_21_25</v>
      </c>
      <c r="JR18" t="str">
        <f t="shared" si="36"/>
        <v>4_21_25</v>
      </c>
      <c r="JS18" t="str">
        <f t="shared" si="36"/>
        <v>4_21_25</v>
      </c>
      <c r="JT18" t="str">
        <f t="shared" si="36"/>
        <v>4_21_25</v>
      </c>
      <c r="JU18" t="str">
        <f t="shared" si="36"/>
        <v>4_21_25</v>
      </c>
      <c r="JV18" t="str">
        <f t="shared" si="36"/>
        <v>4_28_25</v>
      </c>
      <c r="JW18" t="str">
        <f t="shared" si="36"/>
        <v>4_28_25</v>
      </c>
      <c r="JX18" t="str">
        <f t="shared" si="36"/>
        <v>4_28_25</v>
      </c>
      <c r="JY18" t="str">
        <f t="shared" si="36"/>
        <v>4_28_25</v>
      </c>
      <c r="JZ18" t="str">
        <f t="shared" si="36"/>
        <v>4_28_25</v>
      </c>
      <c r="KA18" t="str">
        <f t="shared" si="36"/>
        <v>4_28_25</v>
      </c>
      <c r="KB18" t="str">
        <f t="shared" si="36"/>
        <v>4_28_25</v>
      </c>
      <c r="KC18" t="str">
        <f t="shared" si="36"/>
        <v>4_28_25</v>
      </c>
      <c r="KD18" t="str">
        <f t="shared" si="36"/>
        <v>4_28_25</v>
      </c>
      <c r="KE18" t="str">
        <f t="shared" si="36"/>
        <v>4_28_25</v>
      </c>
      <c r="KF18" t="str">
        <f t="shared" si="36"/>
        <v>4_28_25</v>
      </c>
      <c r="KG18" t="str">
        <f t="shared" si="36"/>
        <v>4_28_25</v>
      </c>
      <c r="KH18" t="str">
        <f t="shared" si="36"/>
        <v>4_28_25</v>
      </c>
      <c r="KI18" t="str">
        <f t="shared" si="36"/>
        <v>4_28_25</v>
      </c>
      <c r="KJ18" t="str">
        <f t="shared" si="36"/>
        <v>4_28_25</v>
      </c>
      <c r="KK18" t="str">
        <f t="shared" ref="KK18:MV18" si="37">IF(AND(KJ20="F",KJ19="Custom"),VLOOKUP((KJ17+1),$A$107:$C$160,2,FALSE),KJ18)</f>
        <v>5_5_25</v>
      </c>
      <c r="KL18" t="str">
        <f t="shared" si="37"/>
        <v>5_5_25</v>
      </c>
      <c r="KM18" t="str">
        <f t="shared" si="37"/>
        <v>5_5_25</v>
      </c>
      <c r="KN18" t="str">
        <f t="shared" si="37"/>
        <v>5_5_25</v>
      </c>
      <c r="KO18" t="str">
        <f t="shared" si="37"/>
        <v>5_5_25</v>
      </c>
      <c r="KP18" t="str">
        <f t="shared" si="37"/>
        <v>5_5_25</v>
      </c>
      <c r="KQ18" t="str">
        <f t="shared" si="37"/>
        <v>5_5_25</v>
      </c>
      <c r="KR18" t="str">
        <f t="shared" si="37"/>
        <v>5_5_25</v>
      </c>
      <c r="KS18" t="str">
        <f t="shared" si="37"/>
        <v>5_5_25</v>
      </c>
      <c r="KT18" t="str">
        <f t="shared" si="37"/>
        <v>5_5_25</v>
      </c>
      <c r="KU18" t="str">
        <f t="shared" si="37"/>
        <v>5_5_25</v>
      </c>
      <c r="KV18" t="str">
        <f t="shared" si="37"/>
        <v>5_5_25</v>
      </c>
      <c r="KW18" t="str">
        <f t="shared" si="37"/>
        <v>5_5_25</v>
      </c>
      <c r="KX18" t="str">
        <f t="shared" si="37"/>
        <v>5_5_25</v>
      </c>
      <c r="KY18" t="str">
        <f t="shared" si="37"/>
        <v>5_5_25</v>
      </c>
      <c r="KZ18" t="str">
        <f t="shared" si="37"/>
        <v>5_12_25</v>
      </c>
      <c r="LA18" t="str">
        <f t="shared" si="37"/>
        <v>5_12_25</v>
      </c>
      <c r="LB18" t="str">
        <f t="shared" si="37"/>
        <v>5_12_25</v>
      </c>
      <c r="LC18" t="str">
        <f t="shared" si="37"/>
        <v>5_12_25</v>
      </c>
      <c r="LD18" t="str">
        <f t="shared" si="37"/>
        <v>5_12_25</v>
      </c>
      <c r="LE18" t="str">
        <f t="shared" si="37"/>
        <v>5_12_25</v>
      </c>
      <c r="LF18" t="str">
        <f t="shared" si="37"/>
        <v>5_12_25</v>
      </c>
      <c r="LG18" t="str">
        <f t="shared" si="37"/>
        <v>5_12_25</v>
      </c>
      <c r="LH18" t="str">
        <f t="shared" si="37"/>
        <v>5_12_25</v>
      </c>
      <c r="LI18" t="str">
        <f t="shared" si="37"/>
        <v>5_12_25</v>
      </c>
      <c r="LJ18" t="str">
        <f t="shared" si="37"/>
        <v>5_12_25</v>
      </c>
      <c r="LK18" t="str">
        <f t="shared" si="37"/>
        <v>5_12_25</v>
      </c>
      <c r="LL18" t="str">
        <f t="shared" si="37"/>
        <v>5_12_25</v>
      </c>
      <c r="LM18" t="str">
        <f t="shared" si="37"/>
        <v>5_12_25</v>
      </c>
      <c r="LN18" t="str">
        <f t="shared" si="37"/>
        <v>5_12_25</v>
      </c>
      <c r="LO18" t="str">
        <f t="shared" si="37"/>
        <v>5_19_25</v>
      </c>
      <c r="LP18" s="30" t="str">
        <f t="shared" si="37"/>
        <v>5_19_25</v>
      </c>
      <c r="LQ18" t="str">
        <f t="shared" si="37"/>
        <v>5_19_25</v>
      </c>
      <c r="LR18" t="str">
        <f t="shared" si="37"/>
        <v>5_19_25</v>
      </c>
      <c r="LS18" t="str">
        <f t="shared" si="37"/>
        <v>5_19_25</v>
      </c>
      <c r="LT18" t="str">
        <f t="shared" si="37"/>
        <v>5_19_25</v>
      </c>
      <c r="LU18" t="str">
        <f t="shared" si="37"/>
        <v>5_19_25</v>
      </c>
      <c r="LV18" t="str">
        <f t="shared" si="37"/>
        <v>5_19_25</v>
      </c>
      <c r="LW18" t="str">
        <f t="shared" si="37"/>
        <v>5_19_25</v>
      </c>
      <c r="LX18" t="str">
        <f t="shared" si="37"/>
        <v>5_19_25</v>
      </c>
      <c r="LY18" t="str">
        <f t="shared" si="37"/>
        <v>5_19_25</v>
      </c>
      <c r="LZ18" t="str">
        <f t="shared" si="37"/>
        <v>5_19_25</v>
      </c>
      <c r="MA18" t="str">
        <f t="shared" si="37"/>
        <v>5_19_25</v>
      </c>
      <c r="MB18" t="str">
        <f t="shared" si="37"/>
        <v>5_19_25</v>
      </c>
      <c r="MC18" t="str">
        <f t="shared" si="37"/>
        <v>5_19_25</v>
      </c>
      <c r="MD18" t="str">
        <f t="shared" si="37"/>
        <v>5_26_25</v>
      </c>
      <c r="ME18" t="str">
        <f t="shared" si="37"/>
        <v>5_26_25</v>
      </c>
      <c r="MF18" t="str">
        <f t="shared" si="37"/>
        <v>5_26_25</v>
      </c>
      <c r="MG18" t="str">
        <f t="shared" si="37"/>
        <v>5_26_25</v>
      </c>
      <c r="MH18" t="str">
        <f t="shared" si="37"/>
        <v>5_26_25</v>
      </c>
      <c r="MI18" t="str">
        <f t="shared" si="37"/>
        <v>5_26_25</v>
      </c>
      <c r="MJ18" t="str">
        <f t="shared" si="37"/>
        <v>5_26_25</v>
      </c>
      <c r="MK18" t="str">
        <f t="shared" si="37"/>
        <v>5_26_25</v>
      </c>
      <c r="ML18" t="str">
        <f t="shared" si="37"/>
        <v>5_26_25</v>
      </c>
      <c r="MM18" t="str">
        <f t="shared" si="37"/>
        <v>5_26_25</v>
      </c>
      <c r="MN18" t="str">
        <f t="shared" si="37"/>
        <v>5_26_25</v>
      </c>
      <c r="MO18" t="str">
        <f t="shared" si="37"/>
        <v>5_26_25</v>
      </c>
      <c r="MP18" t="str">
        <f t="shared" si="37"/>
        <v>5_26_25</v>
      </c>
      <c r="MQ18" t="str">
        <f t="shared" si="37"/>
        <v>5_26_25</v>
      </c>
      <c r="MR18" t="str">
        <f t="shared" si="37"/>
        <v>5_26_25</v>
      </c>
      <c r="MS18" t="str">
        <f t="shared" si="37"/>
        <v>6_2_25</v>
      </c>
      <c r="MT18" t="str">
        <f t="shared" si="37"/>
        <v>6_2_25</v>
      </c>
      <c r="MU18" t="str">
        <f t="shared" si="37"/>
        <v>6_2_25</v>
      </c>
      <c r="MV18" t="str">
        <f t="shared" si="37"/>
        <v>6_2_25</v>
      </c>
      <c r="MW18" t="str">
        <f t="shared" ref="MW18:PH18" si="38">IF(AND(MV20="F",MV19="Custom"),VLOOKUP((MV17+1),$A$107:$C$160,2,FALSE),MV18)</f>
        <v>6_2_25</v>
      </c>
      <c r="MX18" t="str">
        <f t="shared" si="38"/>
        <v>6_2_25</v>
      </c>
      <c r="MY18" t="str">
        <f t="shared" si="38"/>
        <v>6_2_25</v>
      </c>
      <c r="MZ18" t="str">
        <f t="shared" si="38"/>
        <v>6_2_25</v>
      </c>
      <c r="NA18" t="str">
        <f t="shared" si="38"/>
        <v>6_2_25</v>
      </c>
      <c r="NB18" t="str">
        <f t="shared" si="38"/>
        <v>6_2_25</v>
      </c>
      <c r="NC18" t="str">
        <f t="shared" si="38"/>
        <v>6_2_25</v>
      </c>
      <c r="ND18" t="str">
        <f t="shared" si="38"/>
        <v>6_2_25</v>
      </c>
      <c r="NE18" t="str">
        <f t="shared" si="38"/>
        <v>6_2_25</v>
      </c>
      <c r="NF18" t="str">
        <f t="shared" si="38"/>
        <v>6_2_25</v>
      </c>
      <c r="NG18" t="str">
        <f t="shared" si="38"/>
        <v>6_2_25</v>
      </c>
      <c r="NH18" t="str">
        <f t="shared" si="38"/>
        <v>6_09_25</v>
      </c>
      <c r="NI18" t="str">
        <f t="shared" si="38"/>
        <v>6_09_25</v>
      </c>
      <c r="NJ18" t="str">
        <f t="shared" si="38"/>
        <v>6_09_25</v>
      </c>
      <c r="NK18" t="str">
        <f t="shared" si="38"/>
        <v>6_09_25</v>
      </c>
      <c r="NL18" t="str">
        <f t="shared" si="38"/>
        <v>6_09_25</v>
      </c>
      <c r="NM18" t="str">
        <f t="shared" si="38"/>
        <v>6_09_25</v>
      </c>
      <c r="NN18" t="str">
        <f t="shared" si="38"/>
        <v>6_09_25</v>
      </c>
      <c r="NO18" t="str">
        <f t="shared" si="38"/>
        <v>6_09_25</v>
      </c>
      <c r="NP18" t="str">
        <f t="shared" si="38"/>
        <v>6_09_25</v>
      </c>
      <c r="NQ18" t="str">
        <f t="shared" si="38"/>
        <v>6_09_25</v>
      </c>
      <c r="NR18" t="str">
        <f t="shared" si="38"/>
        <v>6_09_25</v>
      </c>
      <c r="NS18" t="str">
        <f t="shared" si="38"/>
        <v>6_09_25</v>
      </c>
      <c r="NT18" t="str">
        <f t="shared" si="38"/>
        <v>6_09_25</v>
      </c>
      <c r="NU18" t="str">
        <f t="shared" si="38"/>
        <v>6_09_25</v>
      </c>
      <c r="NV18" t="str">
        <f t="shared" si="38"/>
        <v>6_09_25</v>
      </c>
      <c r="NW18" t="str">
        <f t="shared" si="38"/>
        <v>6_16_25</v>
      </c>
      <c r="NX18" t="str">
        <f t="shared" si="38"/>
        <v>6_16_25</v>
      </c>
      <c r="NY18" t="str">
        <f t="shared" si="38"/>
        <v>6_16_25</v>
      </c>
      <c r="NZ18" t="str">
        <f t="shared" si="38"/>
        <v>6_16_25</v>
      </c>
      <c r="OA18" t="str">
        <f t="shared" si="38"/>
        <v>6_16_25</v>
      </c>
      <c r="OB18" t="str">
        <f t="shared" si="38"/>
        <v>6_16_25</v>
      </c>
      <c r="OC18" t="str">
        <f t="shared" si="38"/>
        <v>6_16_25</v>
      </c>
      <c r="OD18" t="str">
        <f t="shared" si="38"/>
        <v>6_16_25</v>
      </c>
      <c r="OE18" t="str">
        <f t="shared" si="38"/>
        <v>6_16_25</v>
      </c>
      <c r="OF18" t="str">
        <f t="shared" si="38"/>
        <v>6_16_25</v>
      </c>
      <c r="OG18" t="str">
        <f t="shared" si="38"/>
        <v>6_16_25</v>
      </c>
      <c r="OH18" t="str">
        <f t="shared" si="38"/>
        <v>6_16_25</v>
      </c>
      <c r="OI18" t="str">
        <f t="shared" si="38"/>
        <v>6_16_25</v>
      </c>
      <c r="OJ18" t="str">
        <f t="shared" si="38"/>
        <v>6_16_25</v>
      </c>
      <c r="OK18" t="str">
        <f t="shared" si="38"/>
        <v>6_16_25</v>
      </c>
      <c r="OL18" t="str">
        <f t="shared" si="38"/>
        <v>6_23_25</v>
      </c>
      <c r="OM18" t="str">
        <f t="shared" si="38"/>
        <v>6_23_25</v>
      </c>
      <c r="ON18" t="str">
        <f t="shared" si="38"/>
        <v>6_23_25</v>
      </c>
      <c r="OO18" t="str">
        <f t="shared" si="38"/>
        <v>6_23_25</v>
      </c>
      <c r="OP18" t="str">
        <f t="shared" si="38"/>
        <v>6_23_25</v>
      </c>
      <c r="OQ18" t="str">
        <f t="shared" si="38"/>
        <v>6_23_25</v>
      </c>
      <c r="OR18" t="str">
        <f t="shared" si="38"/>
        <v>6_23_25</v>
      </c>
      <c r="OS18" t="str">
        <f t="shared" si="38"/>
        <v>6_23_25</v>
      </c>
      <c r="OT18" t="str">
        <f t="shared" si="38"/>
        <v>6_23_25</v>
      </c>
      <c r="OU18" t="str">
        <f t="shared" si="38"/>
        <v>6_23_25</v>
      </c>
      <c r="OV18" t="str">
        <f t="shared" si="38"/>
        <v>6_23_25</v>
      </c>
      <c r="OW18" t="str">
        <f t="shared" si="38"/>
        <v>6_23_25</v>
      </c>
      <c r="OX18" t="str">
        <f t="shared" si="38"/>
        <v>6_23_25</v>
      </c>
      <c r="OY18" t="str">
        <f t="shared" si="38"/>
        <v>6_23_25</v>
      </c>
      <c r="OZ18" t="str">
        <f t="shared" si="38"/>
        <v>6_23_25</v>
      </c>
      <c r="PA18" t="str">
        <f t="shared" si="38"/>
        <v>6_30_25</v>
      </c>
      <c r="PB18" t="str">
        <f t="shared" si="38"/>
        <v>6_30_25</v>
      </c>
      <c r="PC18" t="str">
        <f t="shared" si="38"/>
        <v>6_30_25</v>
      </c>
      <c r="PD18" t="str">
        <f t="shared" si="38"/>
        <v>6_30_25</v>
      </c>
      <c r="PE18" t="str">
        <f t="shared" si="38"/>
        <v>6_30_25</v>
      </c>
      <c r="PF18" t="str">
        <f t="shared" si="38"/>
        <v>6_30_25</v>
      </c>
      <c r="PG18" t="str">
        <f t="shared" si="38"/>
        <v>6_30_25</v>
      </c>
      <c r="PH18" t="str">
        <f t="shared" si="38"/>
        <v>6_30_25</v>
      </c>
      <c r="PI18" t="str">
        <f t="shared" ref="PI18:RT18" si="39">IF(AND(PH20="F",PH19="Custom"),VLOOKUP((PH17+1),$A$107:$C$160,2,FALSE),PH18)</f>
        <v>6_30_25</v>
      </c>
      <c r="PJ18" t="str">
        <f t="shared" si="39"/>
        <v>6_30_25</v>
      </c>
      <c r="PK18" t="str">
        <f t="shared" si="39"/>
        <v>6_30_25</v>
      </c>
      <c r="PL18" t="str">
        <f t="shared" si="39"/>
        <v>6_30_25</v>
      </c>
      <c r="PM18" t="str">
        <f t="shared" si="39"/>
        <v>6_30_25</v>
      </c>
      <c r="PN18" t="str">
        <f t="shared" si="39"/>
        <v>6_30_25</v>
      </c>
      <c r="PO18" t="str">
        <f t="shared" si="39"/>
        <v>6_30_25</v>
      </c>
      <c r="PP18" t="str">
        <f t="shared" si="39"/>
        <v>7_07_25</v>
      </c>
      <c r="PQ18" t="str">
        <f t="shared" si="39"/>
        <v>7_07_25</v>
      </c>
      <c r="PR18" t="str">
        <f t="shared" si="39"/>
        <v>7_07_25</v>
      </c>
      <c r="PS18" t="str">
        <f t="shared" si="39"/>
        <v>7_07_25</v>
      </c>
      <c r="PT18" t="str">
        <f t="shared" si="39"/>
        <v>7_07_25</v>
      </c>
      <c r="PU18" t="str">
        <f t="shared" si="39"/>
        <v>7_07_25</v>
      </c>
      <c r="PV18" t="str">
        <f t="shared" si="39"/>
        <v>7_07_25</v>
      </c>
      <c r="PW18" t="str">
        <f t="shared" si="39"/>
        <v>7_07_25</v>
      </c>
      <c r="PX18" t="str">
        <f t="shared" si="39"/>
        <v>7_07_25</v>
      </c>
      <c r="PY18" t="str">
        <f t="shared" si="39"/>
        <v>7_07_25</v>
      </c>
      <c r="PZ18" t="str">
        <f t="shared" si="39"/>
        <v>7_07_25</v>
      </c>
      <c r="QA18" t="str">
        <f t="shared" si="39"/>
        <v>7_07_25</v>
      </c>
      <c r="QB18" t="str">
        <f t="shared" si="39"/>
        <v>7_07_25</v>
      </c>
      <c r="QC18" t="str">
        <f t="shared" si="39"/>
        <v>7_07_25</v>
      </c>
      <c r="QD18" t="str">
        <f t="shared" si="39"/>
        <v>7_07_25</v>
      </c>
      <c r="QE18" t="str">
        <f t="shared" si="39"/>
        <v>7_14_25</v>
      </c>
      <c r="QF18" t="str">
        <f t="shared" si="39"/>
        <v>7_14_25</v>
      </c>
      <c r="QG18" t="str">
        <f t="shared" si="39"/>
        <v>7_14_25</v>
      </c>
      <c r="QH18" t="str">
        <f t="shared" si="39"/>
        <v>7_14_25</v>
      </c>
      <c r="QI18" t="str">
        <f t="shared" si="39"/>
        <v>7_14_25</v>
      </c>
      <c r="QJ18" t="str">
        <f t="shared" si="39"/>
        <v>7_14_25</v>
      </c>
      <c r="QK18" t="str">
        <f t="shared" si="39"/>
        <v>7_14_25</v>
      </c>
      <c r="QL18" t="str">
        <f t="shared" si="39"/>
        <v>7_14_25</v>
      </c>
      <c r="QM18" t="str">
        <f t="shared" si="39"/>
        <v>7_14_25</v>
      </c>
      <c r="QN18" t="str">
        <f t="shared" si="39"/>
        <v>7_14_25</v>
      </c>
      <c r="QO18" t="str">
        <f t="shared" si="39"/>
        <v>7_14_25</v>
      </c>
      <c r="QP18" t="str">
        <f t="shared" si="39"/>
        <v>7_14_25</v>
      </c>
      <c r="QQ18" t="str">
        <f t="shared" si="39"/>
        <v>7_14_25</v>
      </c>
      <c r="QR18" t="str">
        <f t="shared" si="39"/>
        <v>7_14_25</v>
      </c>
      <c r="QS18" t="str">
        <f t="shared" si="39"/>
        <v>7_14_25</v>
      </c>
      <c r="QT18" t="str">
        <f t="shared" si="39"/>
        <v>7_21_25</v>
      </c>
      <c r="QU18" t="str">
        <f t="shared" si="39"/>
        <v>7_21_25</v>
      </c>
      <c r="QV18" t="str">
        <f t="shared" si="39"/>
        <v>7_21_25</v>
      </c>
      <c r="QW18" t="str">
        <f t="shared" si="39"/>
        <v>7_21_25</v>
      </c>
      <c r="QX18" t="str">
        <f t="shared" si="39"/>
        <v>7_21_25</v>
      </c>
      <c r="QY18" t="str">
        <f t="shared" si="39"/>
        <v>7_21_25</v>
      </c>
      <c r="QZ18" t="str">
        <f t="shared" si="39"/>
        <v>7_21_25</v>
      </c>
      <c r="RA18" t="str">
        <f t="shared" si="39"/>
        <v>7_21_25</v>
      </c>
      <c r="RB18" t="str">
        <f t="shared" si="39"/>
        <v>7_21_25</v>
      </c>
      <c r="RC18" t="str">
        <f t="shared" si="39"/>
        <v>7_21_25</v>
      </c>
      <c r="RD18" t="str">
        <f t="shared" si="39"/>
        <v>7_21_25</v>
      </c>
      <c r="RE18" t="str">
        <f t="shared" si="39"/>
        <v>7_21_25</v>
      </c>
      <c r="RF18" t="str">
        <f t="shared" si="39"/>
        <v>7_21_25</v>
      </c>
      <c r="RG18" t="str">
        <f t="shared" si="39"/>
        <v>7_21_25</v>
      </c>
      <c r="RH18" t="str">
        <f t="shared" si="39"/>
        <v>7_21_25</v>
      </c>
      <c r="RI18" t="str">
        <f t="shared" si="39"/>
        <v>7_28_25</v>
      </c>
      <c r="RJ18" t="str">
        <f t="shared" si="39"/>
        <v>7_28_25</v>
      </c>
      <c r="RK18" t="str">
        <f t="shared" si="39"/>
        <v>7_28_25</v>
      </c>
      <c r="RL18" t="str">
        <f t="shared" si="39"/>
        <v>7_28_25</v>
      </c>
      <c r="RM18" t="str">
        <f t="shared" si="39"/>
        <v>7_28_25</v>
      </c>
      <c r="RN18" t="str">
        <f t="shared" si="39"/>
        <v>7_28_25</v>
      </c>
      <c r="RO18" t="str">
        <f t="shared" si="39"/>
        <v>7_28_25</v>
      </c>
      <c r="RP18" t="str">
        <f t="shared" si="39"/>
        <v>7_28_25</v>
      </c>
      <c r="RQ18" t="str">
        <f t="shared" si="39"/>
        <v>7_28_25</v>
      </c>
      <c r="RR18" t="str">
        <f t="shared" si="39"/>
        <v>7_28_25</v>
      </c>
      <c r="RS18" t="str">
        <f t="shared" si="39"/>
        <v>7_28_25</v>
      </c>
      <c r="RT18" t="str">
        <f t="shared" si="39"/>
        <v>7_28_25</v>
      </c>
      <c r="RU18" t="str">
        <f t="shared" ref="RU18:UF18" si="40">IF(AND(RT20="F",RT19="Custom"),VLOOKUP((RT17+1),$A$107:$C$160,2,FALSE),RT18)</f>
        <v>7_28_25</v>
      </c>
      <c r="RV18" t="str">
        <f t="shared" si="40"/>
        <v>7_28_25</v>
      </c>
      <c r="RW18" t="str">
        <f t="shared" si="40"/>
        <v>7_28_25</v>
      </c>
      <c r="RX18" t="str">
        <f t="shared" si="40"/>
        <v>8_04_25</v>
      </c>
      <c r="RY18" t="str">
        <f t="shared" si="40"/>
        <v>8_04_25</v>
      </c>
      <c r="RZ18" t="str">
        <f t="shared" si="40"/>
        <v>8_04_25</v>
      </c>
      <c r="SA18" t="str">
        <f t="shared" si="40"/>
        <v>8_04_25</v>
      </c>
      <c r="SB18" t="str">
        <f t="shared" si="40"/>
        <v>8_04_25</v>
      </c>
      <c r="SC18" t="str">
        <f t="shared" si="40"/>
        <v>8_04_25</v>
      </c>
      <c r="SD18" t="str">
        <f t="shared" si="40"/>
        <v>8_04_25</v>
      </c>
      <c r="SE18" t="str">
        <f t="shared" si="40"/>
        <v>8_04_25</v>
      </c>
      <c r="SF18" t="str">
        <f t="shared" si="40"/>
        <v>8_04_25</v>
      </c>
      <c r="SG18" t="str">
        <f t="shared" si="40"/>
        <v>8_04_25</v>
      </c>
      <c r="SH18" t="str">
        <f t="shared" si="40"/>
        <v>8_04_25</v>
      </c>
      <c r="SI18" t="str">
        <f t="shared" si="40"/>
        <v>8_04_25</v>
      </c>
      <c r="SJ18" t="str">
        <f t="shared" si="40"/>
        <v>8_04_25</v>
      </c>
      <c r="SK18" t="str">
        <f t="shared" si="40"/>
        <v>8_04_25</v>
      </c>
      <c r="SL18" t="str">
        <f t="shared" si="40"/>
        <v>8_04_25</v>
      </c>
      <c r="SM18" t="str">
        <f t="shared" si="40"/>
        <v>8_11_25</v>
      </c>
      <c r="SN18" t="str">
        <f t="shared" si="40"/>
        <v>8_11_25</v>
      </c>
      <c r="SO18" t="str">
        <f t="shared" si="40"/>
        <v>8_11_25</v>
      </c>
      <c r="SP18" t="str">
        <f t="shared" si="40"/>
        <v>8_11_25</v>
      </c>
      <c r="SQ18" t="str">
        <f t="shared" si="40"/>
        <v>8_11_25</v>
      </c>
      <c r="SR18" t="str">
        <f t="shared" si="40"/>
        <v>8_11_25</v>
      </c>
      <c r="SS18" t="str">
        <f t="shared" si="40"/>
        <v>8_11_25</v>
      </c>
      <c r="ST18" t="str">
        <f t="shared" si="40"/>
        <v>8_11_25</v>
      </c>
      <c r="SU18" t="str">
        <f t="shared" si="40"/>
        <v>8_11_25</v>
      </c>
      <c r="SV18" t="str">
        <f t="shared" si="40"/>
        <v>8_11_25</v>
      </c>
      <c r="SW18" t="str">
        <f t="shared" si="40"/>
        <v>8_11_25</v>
      </c>
      <c r="SX18" t="str">
        <f t="shared" si="40"/>
        <v>8_11_25</v>
      </c>
      <c r="SY18" t="str">
        <f t="shared" si="40"/>
        <v>8_11_25</v>
      </c>
      <c r="SZ18" t="str">
        <f t="shared" si="40"/>
        <v>8_11_25</v>
      </c>
      <c r="TA18" t="str">
        <f t="shared" si="40"/>
        <v>8_11_25</v>
      </c>
      <c r="TB18" t="str">
        <f t="shared" si="40"/>
        <v>8_18_25</v>
      </c>
      <c r="TC18" t="str">
        <f t="shared" si="40"/>
        <v>8_18_25</v>
      </c>
      <c r="TD18" t="str">
        <f t="shared" si="40"/>
        <v>8_18_25</v>
      </c>
      <c r="TE18" t="str">
        <f t="shared" si="40"/>
        <v>8_18_25</v>
      </c>
      <c r="TF18" t="str">
        <f t="shared" si="40"/>
        <v>8_18_25</v>
      </c>
      <c r="TG18" t="str">
        <f t="shared" si="40"/>
        <v>8_18_25</v>
      </c>
      <c r="TH18" t="str">
        <f t="shared" si="40"/>
        <v>8_18_25</v>
      </c>
      <c r="TI18" t="str">
        <f t="shared" si="40"/>
        <v>8_18_25</v>
      </c>
      <c r="TJ18" t="str">
        <f t="shared" si="40"/>
        <v>8_18_25</v>
      </c>
      <c r="TK18" t="str">
        <f t="shared" si="40"/>
        <v>8_18_25</v>
      </c>
      <c r="TL18" t="str">
        <f t="shared" si="40"/>
        <v>8_18_25</v>
      </c>
      <c r="TM18" t="str">
        <f t="shared" si="40"/>
        <v>8_18_25</v>
      </c>
      <c r="TN18" t="str">
        <f t="shared" si="40"/>
        <v>8_18_25</v>
      </c>
      <c r="TO18" t="str">
        <f t="shared" si="40"/>
        <v>8_18_25</v>
      </c>
      <c r="TP18" t="str">
        <f t="shared" si="40"/>
        <v>8_18_25</v>
      </c>
      <c r="TQ18" t="str">
        <f t="shared" si="40"/>
        <v>8_25_25</v>
      </c>
      <c r="TR18" t="str">
        <f t="shared" si="40"/>
        <v>8_25_25</v>
      </c>
      <c r="TS18" t="str">
        <f t="shared" si="40"/>
        <v>8_25_25</v>
      </c>
      <c r="TT18" t="str">
        <f t="shared" si="40"/>
        <v>8_25_25</v>
      </c>
      <c r="TU18" t="str">
        <f t="shared" si="40"/>
        <v>8_25_25</v>
      </c>
      <c r="TV18" t="str">
        <f t="shared" si="40"/>
        <v>8_25_25</v>
      </c>
      <c r="TW18" t="str">
        <f t="shared" si="40"/>
        <v>8_25_25</v>
      </c>
      <c r="TX18" t="str">
        <f t="shared" si="40"/>
        <v>8_25_25</v>
      </c>
      <c r="TY18" t="str">
        <f t="shared" si="40"/>
        <v>8_25_25</v>
      </c>
      <c r="TZ18" t="str">
        <f t="shared" si="40"/>
        <v>8_25_25</v>
      </c>
      <c r="UA18" t="str">
        <f t="shared" si="40"/>
        <v>8_25_25</v>
      </c>
      <c r="UB18" t="str">
        <f t="shared" si="40"/>
        <v>8_25_25</v>
      </c>
      <c r="UC18" t="str">
        <f t="shared" si="40"/>
        <v>8_25_25</v>
      </c>
      <c r="UD18" t="str">
        <f t="shared" si="40"/>
        <v>8_25_25</v>
      </c>
      <c r="UE18" t="str">
        <f t="shared" si="40"/>
        <v>8_25_25</v>
      </c>
      <c r="UF18" t="str">
        <f t="shared" si="40"/>
        <v>9_01_25</v>
      </c>
      <c r="UG18" t="str">
        <f t="shared" ref="UG18:WR18" si="41">IF(AND(UF20="F",UF19="Custom"),VLOOKUP((UF17+1),$A$107:$C$160,2,FALSE),UF18)</f>
        <v>9_01_25</v>
      </c>
      <c r="UH18" t="str">
        <f t="shared" si="41"/>
        <v>9_01_25</v>
      </c>
      <c r="UI18" t="str">
        <f t="shared" si="41"/>
        <v>9_01_25</v>
      </c>
      <c r="UJ18" t="str">
        <f t="shared" si="41"/>
        <v>9_01_25</v>
      </c>
      <c r="UK18" t="str">
        <f t="shared" si="41"/>
        <v>9_01_25</v>
      </c>
      <c r="UL18" t="str">
        <f t="shared" si="41"/>
        <v>9_01_25</v>
      </c>
      <c r="UM18" t="str">
        <f t="shared" si="41"/>
        <v>9_01_25</v>
      </c>
      <c r="UN18" t="str">
        <f t="shared" si="41"/>
        <v>9_01_25</v>
      </c>
      <c r="UO18" t="str">
        <f t="shared" si="41"/>
        <v>9_01_25</v>
      </c>
      <c r="UP18" t="str">
        <f t="shared" si="41"/>
        <v>9_01_25</v>
      </c>
      <c r="UQ18" t="str">
        <f t="shared" si="41"/>
        <v>9_01_25</v>
      </c>
      <c r="UR18" t="str">
        <f t="shared" si="41"/>
        <v>9_01_25</v>
      </c>
      <c r="US18" t="str">
        <f t="shared" si="41"/>
        <v>9_01_25</v>
      </c>
      <c r="UT18" t="str">
        <f t="shared" si="41"/>
        <v>9_01_25</v>
      </c>
      <c r="UU18" t="str">
        <f t="shared" si="41"/>
        <v>9_08_25</v>
      </c>
      <c r="UV18" t="str">
        <f t="shared" si="41"/>
        <v>9_08_25</v>
      </c>
      <c r="UW18" t="str">
        <f t="shared" si="41"/>
        <v>9_08_25</v>
      </c>
      <c r="UX18" t="str">
        <f t="shared" si="41"/>
        <v>9_08_25</v>
      </c>
      <c r="UY18" t="str">
        <f t="shared" si="41"/>
        <v>9_08_25</v>
      </c>
      <c r="UZ18" t="str">
        <f t="shared" si="41"/>
        <v>9_08_25</v>
      </c>
      <c r="VA18" t="str">
        <f t="shared" si="41"/>
        <v>9_08_25</v>
      </c>
      <c r="VB18" t="str">
        <f t="shared" si="41"/>
        <v>9_08_25</v>
      </c>
      <c r="VC18" t="str">
        <f t="shared" si="41"/>
        <v>9_08_25</v>
      </c>
      <c r="VD18" t="str">
        <f t="shared" si="41"/>
        <v>9_08_25</v>
      </c>
      <c r="VE18" t="str">
        <f t="shared" si="41"/>
        <v>9_08_25</v>
      </c>
      <c r="VF18" t="str">
        <f t="shared" si="41"/>
        <v>9_08_25</v>
      </c>
      <c r="VG18" t="str">
        <f t="shared" si="41"/>
        <v>9_08_25</v>
      </c>
      <c r="VH18" t="str">
        <f t="shared" si="41"/>
        <v>9_08_25</v>
      </c>
      <c r="VI18" t="str">
        <f t="shared" si="41"/>
        <v>9_08_25</v>
      </c>
      <c r="VJ18" t="str">
        <f t="shared" si="41"/>
        <v>9_15_25</v>
      </c>
      <c r="VK18" t="str">
        <f t="shared" si="41"/>
        <v>9_15_25</v>
      </c>
      <c r="VL18" t="str">
        <f t="shared" si="41"/>
        <v>9_15_25</v>
      </c>
      <c r="VM18" t="str">
        <f t="shared" si="41"/>
        <v>9_15_25</v>
      </c>
      <c r="VN18" t="str">
        <f t="shared" si="41"/>
        <v>9_15_25</v>
      </c>
      <c r="VO18" t="str">
        <f t="shared" si="41"/>
        <v>9_15_25</v>
      </c>
      <c r="VP18" t="str">
        <f t="shared" si="41"/>
        <v>9_15_25</v>
      </c>
      <c r="VQ18" t="str">
        <f t="shared" si="41"/>
        <v>9_15_25</v>
      </c>
      <c r="VR18" t="str">
        <f t="shared" si="41"/>
        <v>9_15_25</v>
      </c>
      <c r="VS18" t="str">
        <f t="shared" si="41"/>
        <v>9_15_25</v>
      </c>
      <c r="VT18" t="str">
        <f t="shared" si="41"/>
        <v>9_15_25</v>
      </c>
      <c r="VU18" t="str">
        <f t="shared" si="41"/>
        <v>9_15_25</v>
      </c>
      <c r="VV18" t="str">
        <f t="shared" si="41"/>
        <v>9_15_25</v>
      </c>
      <c r="VW18" t="str">
        <f t="shared" si="41"/>
        <v>9_15_25</v>
      </c>
      <c r="VX18" t="str">
        <f t="shared" si="41"/>
        <v>9_15_25</v>
      </c>
      <c r="VY18" t="str">
        <f t="shared" si="41"/>
        <v>9_22_25</v>
      </c>
      <c r="VZ18" t="str">
        <f t="shared" si="41"/>
        <v>9_22_25</v>
      </c>
      <c r="WA18" t="str">
        <f t="shared" si="41"/>
        <v>9_22_25</v>
      </c>
      <c r="WB18" t="str">
        <f t="shared" si="41"/>
        <v>9_22_25</v>
      </c>
      <c r="WC18" t="str">
        <f t="shared" si="41"/>
        <v>9_22_25</v>
      </c>
      <c r="WD18" t="str">
        <f t="shared" si="41"/>
        <v>9_22_25</v>
      </c>
      <c r="WE18" t="str">
        <f t="shared" si="41"/>
        <v>9_22_25</v>
      </c>
      <c r="WF18" t="str">
        <f t="shared" si="41"/>
        <v>9_22_25</v>
      </c>
      <c r="WG18" t="str">
        <f t="shared" si="41"/>
        <v>9_22_25</v>
      </c>
      <c r="WH18" t="str">
        <f t="shared" si="41"/>
        <v>9_22_25</v>
      </c>
      <c r="WI18" t="str">
        <f t="shared" si="41"/>
        <v>9_22_25</v>
      </c>
      <c r="WJ18" t="str">
        <f t="shared" si="41"/>
        <v>9_22_25</v>
      </c>
      <c r="WK18" t="str">
        <f t="shared" si="41"/>
        <v>9_22_25</v>
      </c>
      <c r="WL18" t="str">
        <f t="shared" si="41"/>
        <v>9_22_25</v>
      </c>
      <c r="WM18" t="str">
        <f t="shared" si="41"/>
        <v>9_22_25</v>
      </c>
      <c r="WN18" t="str">
        <f t="shared" si="41"/>
        <v>9_29_25</v>
      </c>
      <c r="WO18" t="str">
        <f t="shared" si="41"/>
        <v>9_29_25</v>
      </c>
      <c r="WP18" t="str">
        <f t="shared" si="41"/>
        <v>9_29_25</v>
      </c>
      <c r="WQ18" t="str">
        <f t="shared" si="41"/>
        <v>9_29_25</v>
      </c>
      <c r="WR18" t="str">
        <f t="shared" si="41"/>
        <v>9_29_25</v>
      </c>
      <c r="WS18" t="str">
        <f t="shared" ref="WS18:ZD18" si="42">IF(AND(WR20="F",WR19="Custom"),VLOOKUP((WR17+1),$A$107:$C$160,2,FALSE),WR18)</f>
        <v>9_29_25</v>
      </c>
      <c r="WT18" t="str">
        <f t="shared" si="42"/>
        <v>9_29_25</v>
      </c>
      <c r="WU18" t="str">
        <f t="shared" si="42"/>
        <v>9_29_25</v>
      </c>
      <c r="WV18" t="str">
        <f t="shared" si="42"/>
        <v>9_29_25</v>
      </c>
      <c r="WW18" t="str">
        <f t="shared" si="42"/>
        <v>9_29_25</v>
      </c>
      <c r="WX18" t="str">
        <f t="shared" si="42"/>
        <v>9_29_25</v>
      </c>
      <c r="WY18" t="str">
        <f t="shared" si="42"/>
        <v>9_29_25</v>
      </c>
      <c r="WZ18" t="str">
        <f t="shared" si="42"/>
        <v>9_29_25</v>
      </c>
      <c r="XA18" t="str">
        <f t="shared" si="42"/>
        <v>9_29_25</v>
      </c>
      <c r="XB18" t="str">
        <f t="shared" si="42"/>
        <v>9_29_25</v>
      </c>
      <c r="XC18" t="str">
        <f t="shared" si="42"/>
        <v>10_06_25</v>
      </c>
      <c r="XD18" t="str">
        <f t="shared" si="42"/>
        <v>10_06_25</v>
      </c>
      <c r="XE18" t="str">
        <f t="shared" si="42"/>
        <v>10_06_25</v>
      </c>
      <c r="XF18" t="str">
        <f t="shared" si="42"/>
        <v>10_06_25</v>
      </c>
      <c r="XG18" t="str">
        <f t="shared" si="42"/>
        <v>10_06_25</v>
      </c>
      <c r="XH18" t="str">
        <f t="shared" si="42"/>
        <v>10_06_25</v>
      </c>
      <c r="XI18" t="str">
        <f t="shared" si="42"/>
        <v>10_06_25</v>
      </c>
      <c r="XJ18" t="str">
        <f t="shared" si="42"/>
        <v>10_06_25</v>
      </c>
      <c r="XK18" t="str">
        <f t="shared" si="42"/>
        <v>10_06_25</v>
      </c>
      <c r="XL18" t="str">
        <f t="shared" si="42"/>
        <v>10_06_25</v>
      </c>
      <c r="XM18" t="str">
        <f t="shared" si="42"/>
        <v>10_06_25</v>
      </c>
      <c r="XN18" t="str">
        <f t="shared" si="42"/>
        <v>10_06_25</v>
      </c>
      <c r="XO18" t="str">
        <f t="shared" si="42"/>
        <v>10_06_25</v>
      </c>
      <c r="XP18" t="str">
        <f t="shared" si="42"/>
        <v>10_06_25</v>
      </c>
      <c r="XQ18" t="str">
        <f t="shared" si="42"/>
        <v>10_06_25</v>
      </c>
      <c r="XR18" t="str">
        <f t="shared" si="42"/>
        <v>10_13_25</v>
      </c>
      <c r="XS18" t="str">
        <f t="shared" si="42"/>
        <v>10_13_25</v>
      </c>
      <c r="XT18" t="str">
        <f t="shared" si="42"/>
        <v>10_13_25</v>
      </c>
      <c r="XU18" t="str">
        <f t="shared" si="42"/>
        <v>10_13_25</v>
      </c>
      <c r="XV18" t="str">
        <f t="shared" si="42"/>
        <v>10_13_25</v>
      </c>
      <c r="XW18" t="str">
        <f t="shared" si="42"/>
        <v>10_13_25</v>
      </c>
      <c r="XX18" t="str">
        <f t="shared" si="42"/>
        <v>10_13_25</v>
      </c>
      <c r="XY18" t="str">
        <f t="shared" si="42"/>
        <v>10_13_25</v>
      </c>
      <c r="XZ18" t="str">
        <f t="shared" si="42"/>
        <v>10_13_25</v>
      </c>
      <c r="YA18" t="str">
        <f t="shared" si="42"/>
        <v>10_13_25</v>
      </c>
      <c r="YB18" t="str">
        <f t="shared" si="42"/>
        <v>10_13_25</v>
      </c>
      <c r="YC18" t="str">
        <f t="shared" si="42"/>
        <v>10_13_25</v>
      </c>
      <c r="YD18" t="str">
        <f t="shared" si="42"/>
        <v>10_13_25</v>
      </c>
      <c r="YE18" t="str">
        <f t="shared" si="42"/>
        <v>10_13_25</v>
      </c>
      <c r="YF18" t="str">
        <f t="shared" si="42"/>
        <v>10_13_25</v>
      </c>
      <c r="YG18" t="str">
        <f t="shared" si="42"/>
        <v>10_20_25</v>
      </c>
      <c r="YH18" t="str">
        <f t="shared" si="42"/>
        <v>10_20_25</v>
      </c>
      <c r="YI18" t="str">
        <f t="shared" si="42"/>
        <v>10_20_25</v>
      </c>
      <c r="YJ18" t="str">
        <f t="shared" si="42"/>
        <v>10_20_25</v>
      </c>
      <c r="YK18" t="str">
        <f t="shared" si="42"/>
        <v>10_20_25</v>
      </c>
      <c r="YL18" t="str">
        <f t="shared" si="42"/>
        <v>10_20_25</v>
      </c>
      <c r="YM18" t="str">
        <f t="shared" si="42"/>
        <v>10_20_25</v>
      </c>
      <c r="YN18" t="str">
        <f t="shared" si="42"/>
        <v>10_20_25</v>
      </c>
      <c r="YO18" t="str">
        <f t="shared" si="42"/>
        <v>10_20_25</v>
      </c>
      <c r="YP18" t="str">
        <f t="shared" si="42"/>
        <v>10_20_25</v>
      </c>
      <c r="YQ18" t="str">
        <f t="shared" si="42"/>
        <v>10_20_25</v>
      </c>
      <c r="YR18" t="str">
        <f t="shared" si="42"/>
        <v>10_20_25</v>
      </c>
      <c r="YS18" t="str">
        <f t="shared" si="42"/>
        <v>10_20_25</v>
      </c>
      <c r="YT18" t="str">
        <f t="shared" si="42"/>
        <v>10_20_25</v>
      </c>
      <c r="YU18" t="str">
        <f t="shared" si="42"/>
        <v>10_20_25</v>
      </c>
      <c r="YV18" t="str">
        <f t="shared" si="42"/>
        <v>10_27_25</v>
      </c>
      <c r="YW18" t="str">
        <f t="shared" si="42"/>
        <v>10_27_25</v>
      </c>
      <c r="YX18" t="str">
        <f t="shared" si="42"/>
        <v>10_27_25</v>
      </c>
      <c r="YY18" t="str">
        <f t="shared" si="42"/>
        <v>10_27_25</v>
      </c>
      <c r="YZ18" t="str">
        <f t="shared" si="42"/>
        <v>10_27_25</v>
      </c>
      <c r="ZA18" t="str">
        <f t="shared" si="42"/>
        <v>10_27_25</v>
      </c>
      <c r="ZB18" t="str">
        <f t="shared" si="42"/>
        <v>10_27_25</v>
      </c>
      <c r="ZC18" t="str">
        <f t="shared" si="42"/>
        <v>10_27_25</v>
      </c>
      <c r="ZD18" t="str">
        <f t="shared" si="42"/>
        <v>10_27_25</v>
      </c>
      <c r="ZE18" t="str">
        <f t="shared" ref="ZE18:AAN18" si="43">IF(AND(ZD20="F",ZD19="Custom"),VLOOKUP((ZD17+1),$A$107:$C$160,2,FALSE),ZD18)</f>
        <v>10_27_25</v>
      </c>
      <c r="ZF18" t="str">
        <f t="shared" si="43"/>
        <v>10_27_25</v>
      </c>
      <c r="ZG18" t="str">
        <f t="shared" si="43"/>
        <v>10_27_25</v>
      </c>
      <c r="ZH18" t="str">
        <f t="shared" si="43"/>
        <v>10_27_25</v>
      </c>
      <c r="ZI18" t="str">
        <f t="shared" si="43"/>
        <v>10_27_25</v>
      </c>
      <c r="ZJ18" t="str">
        <f t="shared" si="43"/>
        <v>10_27_25</v>
      </c>
      <c r="ZK18" t="str">
        <f t="shared" si="43"/>
        <v>11_03_25</v>
      </c>
      <c r="ZL18" t="str">
        <f t="shared" si="43"/>
        <v>11_03_25</v>
      </c>
      <c r="ZM18" t="str">
        <f t="shared" si="43"/>
        <v>11_03_25</v>
      </c>
      <c r="ZN18" t="str">
        <f t="shared" si="43"/>
        <v>11_03_25</v>
      </c>
      <c r="ZO18" t="str">
        <f t="shared" si="43"/>
        <v>11_03_25</v>
      </c>
      <c r="ZP18" t="str">
        <f t="shared" si="43"/>
        <v>11_03_25</v>
      </c>
      <c r="ZQ18" t="str">
        <f t="shared" si="43"/>
        <v>11_03_25</v>
      </c>
      <c r="ZR18" t="str">
        <f t="shared" si="43"/>
        <v>11_03_25</v>
      </c>
      <c r="ZS18" t="str">
        <f t="shared" si="43"/>
        <v>11_03_25</v>
      </c>
      <c r="ZT18" t="str">
        <f t="shared" si="43"/>
        <v>11_03_25</v>
      </c>
      <c r="ZU18" t="str">
        <f t="shared" si="43"/>
        <v>11_03_25</v>
      </c>
      <c r="ZV18" t="str">
        <f t="shared" si="43"/>
        <v>11_03_25</v>
      </c>
      <c r="ZW18" t="str">
        <f t="shared" si="43"/>
        <v>11_03_25</v>
      </c>
      <c r="ZX18" t="str">
        <f t="shared" si="43"/>
        <v>11_03_25</v>
      </c>
      <c r="ZY18" t="str">
        <f t="shared" si="43"/>
        <v>11_03_25</v>
      </c>
      <c r="ZZ18" t="str">
        <f t="shared" si="43"/>
        <v>11_10_25</v>
      </c>
      <c r="AAA18" t="str">
        <f t="shared" si="43"/>
        <v>11_10_25</v>
      </c>
      <c r="AAB18" t="str">
        <f t="shared" si="43"/>
        <v>11_10_25</v>
      </c>
      <c r="AAC18" t="str">
        <f t="shared" si="43"/>
        <v>11_10_25</v>
      </c>
      <c r="AAD18" t="str">
        <f t="shared" si="43"/>
        <v>11_10_25</v>
      </c>
      <c r="AAE18" t="str">
        <f t="shared" si="43"/>
        <v>11_10_25</v>
      </c>
      <c r="AAF18" t="str">
        <f t="shared" si="43"/>
        <v>11_10_25</v>
      </c>
      <c r="AAG18" t="str">
        <f t="shared" si="43"/>
        <v>11_10_25</v>
      </c>
      <c r="AAH18" t="str">
        <f t="shared" si="43"/>
        <v>11_10_25</v>
      </c>
      <c r="AAI18" t="str">
        <f t="shared" si="43"/>
        <v>11_10_25</v>
      </c>
      <c r="AAJ18" t="str">
        <f t="shared" si="43"/>
        <v>11_10_25</v>
      </c>
      <c r="AAK18" t="str">
        <f t="shared" si="43"/>
        <v>11_10_25</v>
      </c>
      <c r="AAL18" t="str">
        <f t="shared" si="43"/>
        <v>11_10_25</v>
      </c>
      <c r="AAM18" t="str">
        <f t="shared" si="43"/>
        <v>11_10_25</v>
      </c>
      <c r="AAN18" t="str">
        <f t="shared" si="43"/>
        <v>11_10_25</v>
      </c>
      <c r="AAO18" s="181"/>
    </row>
    <row r="19" spans="4:731" ht="25.2" customHeight="1" x14ac:dyDescent="0.3">
      <c r="G19" s="267" t="s">
        <v>207</v>
      </c>
      <c r="H19" s="66" t="s">
        <v>436</v>
      </c>
      <c r="I19" s="202"/>
      <c r="J19" s="199"/>
      <c r="K19" s="66" t="s">
        <v>437</v>
      </c>
      <c r="L19" s="202"/>
      <c r="M19" s="199"/>
      <c r="N19" s="66" t="s">
        <v>438</v>
      </c>
      <c r="O19" s="202"/>
      <c r="P19" s="199"/>
      <c r="Q19" s="30"/>
      <c r="R19" s="269" t="s">
        <v>439</v>
      </c>
      <c r="S19" s="30"/>
      <c r="T19" s="30"/>
      <c r="U19" s="270" t="s">
        <v>440</v>
      </c>
      <c r="Z19" t="s">
        <v>441</v>
      </c>
      <c r="AA19" t="s">
        <v>206</v>
      </c>
      <c r="AB19" t="s">
        <v>217</v>
      </c>
      <c r="AC19" t="s">
        <v>216</v>
      </c>
      <c r="AD19" t="s">
        <v>206</v>
      </c>
      <c r="AE19" t="s">
        <v>217</v>
      </c>
      <c r="AF19" t="s">
        <v>216</v>
      </c>
      <c r="AG19" t="s">
        <v>206</v>
      </c>
      <c r="AH19" t="s">
        <v>217</v>
      </c>
      <c r="AI19" t="s">
        <v>216</v>
      </c>
      <c r="AJ19" t="s">
        <v>206</v>
      </c>
      <c r="AK19" t="s">
        <v>217</v>
      </c>
      <c r="AL19" t="s">
        <v>216</v>
      </c>
      <c r="AM19" t="s">
        <v>206</v>
      </c>
      <c r="AN19" t="s">
        <v>217</v>
      </c>
      <c r="AO19" t="s">
        <v>216</v>
      </c>
      <c r="AP19" t="s">
        <v>206</v>
      </c>
      <c r="AQ19" t="s">
        <v>217</v>
      </c>
      <c r="AR19" t="s">
        <v>216</v>
      </c>
      <c r="AS19" t="s">
        <v>206</v>
      </c>
      <c r="AT19" t="s">
        <v>217</v>
      </c>
      <c r="AU19" t="s">
        <v>216</v>
      </c>
      <c r="AV19" t="s">
        <v>206</v>
      </c>
      <c r="AW19" t="s">
        <v>217</v>
      </c>
      <c r="AX19" t="s">
        <v>216</v>
      </c>
      <c r="AY19" t="s">
        <v>206</v>
      </c>
      <c r="AZ19" t="s">
        <v>217</v>
      </c>
      <c r="BA19" t="s">
        <v>216</v>
      </c>
      <c r="BB19" t="s">
        <v>206</v>
      </c>
      <c r="BC19" t="s">
        <v>217</v>
      </c>
      <c r="BD19" t="s">
        <v>216</v>
      </c>
      <c r="BE19" t="s">
        <v>206</v>
      </c>
      <c r="BF19" t="s">
        <v>217</v>
      </c>
      <c r="BG19" t="s">
        <v>216</v>
      </c>
      <c r="BH19" t="s">
        <v>206</v>
      </c>
      <c r="BI19" t="s">
        <v>217</v>
      </c>
      <c r="BJ19" t="s">
        <v>216</v>
      </c>
      <c r="BK19" t="s">
        <v>206</v>
      </c>
      <c r="BL19" t="s">
        <v>217</v>
      </c>
      <c r="BM19" t="s">
        <v>216</v>
      </c>
      <c r="BN19" t="s">
        <v>206</v>
      </c>
      <c r="BO19" t="s">
        <v>217</v>
      </c>
      <c r="BP19" t="s">
        <v>216</v>
      </c>
      <c r="BQ19" t="s">
        <v>206</v>
      </c>
      <c r="BR19" t="s">
        <v>217</v>
      </c>
      <c r="BS19" t="s">
        <v>216</v>
      </c>
      <c r="BT19" t="s">
        <v>206</v>
      </c>
      <c r="BU19" t="s">
        <v>217</v>
      </c>
      <c r="BV19" t="s">
        <v>216</v>
      </c>
      <c r="BW19" t="s">
        <v>206</v>
      </c>
      <c r="BX19" t="s">
        <v>217</v>
      </c>
      <c r="BY19" t="s">
        <v>216</v>
      </c>
      <c r="BZ19" t="s">
        <v>206</v>
      </c>
      <c r="CA19" t="s">
        <v>217</v>
      </c>
      <c r="CB19" t="s">
        <v>216</v>
      </c>
      <c r="CC19" t="s">
        <v>206</v>
      </c>
      <c r="CD19" t="s">
        <v>217</v>
      </c>
      <c r="CE19" t="s">
        <v>216</v>
      </c>
      <c r="CF19" t="s">
        <v>206</v>
      </c>
      <c r="CG19" t="s">
        <v>217</v>
      </c>
      <c r="CH19" t="s">
        <v>216</v>
      </c>
      <c r="CI19" t="s">
        <v>206</v>
      </c>
      <c r="CJ19" t="s">
        <v>217</v>
      </c>
      <c r="CK19" t="s">
        <v>216</v>
      </c>
      <c r="CL19" t="s">
        <v>206</v>
      </c>
      <c r="CM19" t="s">
        <v>217</v>
      </c>
      <c r="CN19" t="s">
        <v>216</v>
      </c>
      <c r="CO19" t="s">
        <v>206</v>
      </c>
      <c r="CP19" t="s">
        <v>217</v>
      </c>
      <c r="CQ19" t="s">
        <v>216</v>
      </c>
      <c r="CR19" t="s">
        <v>206</v>
      </c>
      <c r="CS19" t="s">
        <v>217</v>
      </c>
      <c r="CT19" t="s">
        <v>216</v>
      </c>
      <c r="CU19" t="s">
        <v>206</v>
      </c>
      <c r="CV19" t="s">
        <v>217</v>
      </c>
      <c r="CW19" t="s">
        <v>216</v>
      </c>
      <c r="CX19" t="s">
        <v>206</v>
      </c>
      <c r="CY19" t="s">
        <v>217</v>
      </c>
      <c r="CZ19" t="s">
        <v>216</v>
      </c>
      <c r="DA19" t="s">
        <v>206</v>
      </c>
      <c r="DB19" t="s">
        <v>217</v>
      </c>
      <c r="DC19" t="s">
        <v>216</v>
      </c>
      <c r="DD19" t="s">
        <v>206</v>
      </c>
      <c r="DE19" t="s">
        <v>217</v>
      </c>
      <c r="DF19" t="s">
        <v>216</v>
      </c>
      <c r="DG19" t="s">
        <v>206</v>
      </c>
      <c r="DH19" t="s">
        <v>217</v>
      </c>
      <c r="DI19" t="s">
        <v>216</v>
      </c>
      <c r="DJ19" t="s">
        <v>206</v>
      </c>
      <c r="DK19" t="s">
        <v>217</v>
      </c>
      <c r="DL19" t="s">
        <v>216</v>
      </c>
      <c r="DM19" t="s">
        <v>206</v>
      </c>
      <c r="DN19" t="s">
        <v>217</v>
      </c>
      <c r="DO19" t="s">
        <v>216</v>
      </c>
      <c r="DP19" t="s">
        <v>206</v>
      </c>
      <c r="DQ19" t="s">
        <v>217</v>
      </c>
      <c r="DR19" t="s">
        <v>216</v>
      </c>
      <c r="DS19" t="s">
        <v>206</v>
      </c>
      <c r="DT19" t="s">
        <v>217</v>
      </c>
      <c r="DU19" t="s">
        <v>216</v>
      </c>
      <c r="DV19" t="s">
        <v>206</v>
      </c>
      <c r="DW19" t="s">
        <v>217</v>
      </c>
      <c r="DX19" t="s">
        <v>216</v>
      </c>
      <c r="DY19" t="s">
        <v>206</v>
      </c>
      <c r="DZ19" t="s">
        <v>217</v>
      </c>
      <c r="EA19" t="s">
        <v>216</v>
      </c>
      <c r="EB19" t="s">
        <v>206</v>
      </c>
      <c r="EC19" t="s">
        <v>217</v>
      </c>
      <c r="ED19" t="s">
        <v>216</v>
      </c>
      <c r="EE19" t="s">
        <v>206</v>
      </c>
      <c r="EF19" t="s">
        <v>217</v>
      </c>
      <c r="EG19" t="s">
        <v>216</v>
      </c>
      <c r="EH19" t="s">
        <v>206</v>
      </c>
      <c r="EI19" t="s">
        <v>217</v>
      </c>
      <c r="EJ19" t="s">
        <v>216</v>
      </c>
      <c r="EK19" t="s">
        <v>206</v>
      </c>
      <c r="EL19" t="s">
        <v>217</v>
      </c>
      <c r="EM19" t="s">
        <v>216</v>
      </c>
      <c r="EN19" t="s">
        <v>206</v>
      </c>
      <c r="EO19" t="s">
        <v>217</v>
      </c>
      <c r="EP19" t="s">
        <v>216</v>
      </c>
      <c r="EQ19" t="s">
        <v>206</v>
      </c>
      <c r="ER19" t="s">
        <v>217</v>
      </c>
      <c r="ES19" t="s">
        <v>216</v>
      </c>
      <c r="ET19" t="s">
        <v>206</v>
      </c>
      <c r="EU19" t="s">
        <v>217</v>
      </c>
      <c r="EV19" t="s">
        <v>216</v>
      </c>
      <c r="EW19" t="s">
        <v>206</v>
      </c>
      <c r="EX19" t="s">
        <v>217</v>
      </c>
      <c r="EY19" t="s">
        <v>216</v>
      </c>
      <c r="EZ19" t="s">
        <v>206</v>
      </c>
      <c r="FA19" t="s">
        <v>217</v>
      </c>
      <c r="FB19" t="s">
        <v>216</v>
      </c>
      <c r="FC19" t="s">
        <v>206</v>
      </c>
      <c r="FD19" t="s">
        <v>217</v>
      </c>
      <c r="FE19" t="s">
        <v>216</v>
      </c>
      <c r="FF19" t="s">
        <v>206</v>
      </c>
      <c r="FG19" t="s">
        <v>217</v>
      </c>
      <c r="FH19" t="s">
        <v>216</v>
      </c>
      <c r="FI19" t="s">
        <v>206</v>
      </c>
      <c r="FJ19" t="s">
        <v>217</v>
      </c>
      <c r="FK19" t="s">
        <v>216</v>
      </c>
      <c r="FL19" t="s">
        <v>206</v>
      </c>
      <c r="FM19" t="s">
        <v>217</v>
      </c>
      <c r="FN19" t="s">
        <v>216</v>
      </c>
      <c r="FO19" t="s">
        <v>206</v>
      </c>
      <c r="FP19" t="s">
        <v>217</v>
      </c>
      <c r="FQ19" t="s">
        <v>216</v>
      </c>
      <c r="FR19" t="s">
        <v>206</v>
      </c>
      <c r="FS19" t="s">
        <v>217</v>
      </c>
      <c r="FT19" t="s">
        <v>216</v>
      </c>
      <c r="FU19" t="s">
        <v>206</v>
      </c>
      <c r="FV19" t="s">
        <v>217</v>
      </c>
      <c r="FW19" t="s">
        <v>216</v>
      </c>
      <c r="FX19" t="s">
        <v>206</v>
      </c>
      <c r="FY19" t="s">
        <v>217</v>
      </c>
      <c r="FZ19" t="s">
        <v>216</v>
      </c>
      <c r="GA19" t="s">
        <v>206</v>
      </c>
      <c r="GB19" t="s">
        <v>217</v>
      </c>
      <c r="GC19" t="s">
        <v>216</v>
      </c>
      <c r="GD19" t="s">
        <v>206</v>
      </c>
      <c r="GE19" t="s">
        <v>217</v>
      </c>
      <c r="GF19" t="s">
        <v>216</v>
      </c>
      <c r="GG19" t="s">
        <v>206</v>
      </c>
      <c r="GH19" t="s">
        <v>217</v>
      </c>
      <c r="GI19" t="s">
        <v>216</v>
      </c>
      <c r="GJ19" t="s">
        <v>206</v>
      </c>
      <c r="GK19" t="s">
        <v>217</v>
      </c>
      <c r="GL19" t="s">
        <v>216</v>
      </c>
      <c r="GM19" t="s">
        <v>206</v>
      </c>
      <c r="GN19" t="s">
        <v>217</v>
      </c>
      <c r="GO19" t="s">
        <v>216</v>
      </c>
      <c r="GP19" t="s">
        <v>206</v>
      </c>
      <c r="GQ19" t="s">
        <v>217</v>
      </c>
      <c r="GR19" t="s">
        <v>216</v>
      </c>
      <c r="GS19" t="s">
        <v>206</v>
      </c>
      <c r="GT19" t="s">
        <v>217</v>
      </c>
      <c r="GU19" t="s">
        <v>216</v>
      </c>
      <c r="GV19" t="s">
        <v>206</v>
      </c>
      <c r="GW19" t="s">
        <v>217</v>
      </c>
      <c r="GX19" t="s">
        <v>216</v>
      </c>
      <c r="GY19" t="s">
        <v>206</v>
      </c>
      <c r="GZ19" t="s">
        <v>217</v>
      </c>
      <c r="HA19" t="s">
        <v>216</v>
      </c>
      <c r="HB19" t="s">
        <v>206</v>
      </c>
      <c r="HC19" t="s">
        <v>217</v>
      </c>
      <c r="HD19" t="s">
        <v>216</v>
      </c>
      <c r="HE19" t="s">
        <v>206</v>
      </c>
      <c r="HF19" t="s">
        <v>217</v>
      </c>
      <c r="HG19" t="s">
        <v>216</v>
      </c>
      <c r="HH19" t="s">
        <v>206</v>
      </c>
      <c r="HI19" t="s">
        <v>217</v>
      </c>
      <c r="HJ19" t="s">
        <v>216</v>
      </c>
      <c r="HK19" t="s">
        <v>206</v>
      </c>
      <c r="HL19" t="s">
        <v>217</v>
      </c>
      <c r="HM19" t="s">
        <v>216</v>
      </c>
      <c r="HN19" t="s">
        <v>206</v>
      </c>
      <c r="HO19" t="s">
        <v>217</v>
      </c>
      <c r="HP19" t="s">
        <v>216</v>
      </c>
      <c r="HQ19" t="s">
        <v>206</v>
      </c>
      <c r="HR19" t="s">
        <v>217</v>
      </c>
      <c r="HS19" t="s">
        <v>216</v>
      </c>
      <c r="HT19" t="s">
        <v>206</v>
      </c>
      <c r="HU19" t="s">
        <v>217</v>
      </c>
      <c r="HV19" t="s">
        <v>216</v>
      </c>
      <c r="HW19" t="s">
        <v>206</v>
      </c>
      <c r="HX19" t="s">
        <v>217</v>
      </c>
      <c r="HY19" t="s">
        <v>216</v>
      </c>
      <c r="HZ19" t="s">
        <v>206</v>
      </c>
      <c r="IA19" t="s">
        <v>217</v>
      </c>
      <c r="IB19" t="s">
        <v>216</v>
      </c>
      <c r="IC19" t="s">
        <v>206</v>
      </c>
      <c r="ID19" t="s">
        <v>217</v>
      </c>
      <c r="IE19" t="s">
        <v>216</v>
      </c>
      <c r="IF19" t="s">
        <v>206</v>
      </c>
      <c r="IG19" t="s">
        <v>217</v>
      </c>
      <c r="IH19" t="s">
        <v>216</v>
      </c>
      <c r="II19" t="s">
        <v>206</v>
      </c>
      <c r="IJ19" t="s">
        <v>217</v>
      </c>
      <c r="IK19" t="s">
        <v>216</v>
      </c>
      <c r="IL19" t="s">
        <v>206</v>
      </c>
      <c r="IM19" t="s">
        <v>217</v>
      </c>
      <c r="IN19" t="s">
        <v>216</v>
      </c>
      <c r="IO19" t="s">
        <v>206</v>
      </c>
      <c r="IP19" t="s">
        <v>217</v>
      </c>
      <c r="IQ19" t="s">
        <v>216</v>
      </c>
      <c r="IR19" t="s">
        <v>206</v>
      </c>
      <c r="IS19" t="s">
        <v>217</v>
      </c>
      <c r="IT19" t="s">
        <v>216</v>
      </c>
      <c r="IU19" t="s">
        <v>206</v>
      </c>
      <c r="IV19" t="s">
        <v>217</v>
      </c>
      <c r="IW19" t="s">
        <v>216</v>
      </c>
      <c r="IX19" t="s">
        <v>206</v>
      </c>
      <c r="IY19" t="s">
        <v>217</v>
      </c>
      <c r="IZ19" t="s">
        <v>216</v>
      </c>
      <c r="JA19" t="s">
        <v>206</v>
      </c>
      <c r="JB19" t="s">
        <v>217</v>
      </c>
      <c r="JC19" t="s">
        <v>216</v>
      </c>
      <c r="JD19" t="s">
        <v>206</v>
      </c>
      <c r="JE19" t="s">
        <v>217</v>
      </c>
      <c r="JF19" t="s">
        <v>216</v>
      </c>
      <c r="JG19" t="s">
        <v>206</v>
      </c>
      <c r="JH19" t="s">
        <v>217</v>
      </c>
      <c r="JI19" t="s">
        <v>216</v>
      </c>
      <c r="JJ19" t="s">
        <v>206</v>
      </c>
      <c r="JK19" t="s">
        <v>217</v>
      </c>
      <c r="JL19" t="s">
        <v>216</v>
      </c>
      <c r="JM19" t="s">
        <v>206</v>
      </c>
      <c r="JN19" t="s">
        <v>217</v>
      </c>
      <c r="JO19" t="s">
        <v>216</v>
      </c>
      <c r="JP19" t="s">
        <v>206</v>
      </c>
      <c r="JQ19" t="s">
        <v>217</v>
      </c>
      <c r="JR19" t="s">
        <v>216</v>
      </c>
      <c r="JS19" t="s">
        <v>206</v>
      </c>
      <c r="JT19" t="s">
        <v>217</v>
      </c>
      <c r="JU19" t="s">
        <v>216</v>
      </c>
      <c r="JV19" t="s">
        <v>206</v>
      </c>
      <c r="JW19" t="s">
        <v>217</v>
      </c>
      <c r="JX19" t="s">
        <v>216</v>
      </c>
      <c r="JY19" t="s">
        <v>206</v>
      </c>
      <c r="JZ19" t="s">
        <v>217</v>
      </c>
      <c r="KA19" t="s">
        <v>216</v>
      </c>
      <c r="KB19" t="s">
        <v>206</v>
      </c>
      <c r="KC19" t="s">
        <v>217</v>
      </c>
      <c r="KD19" t="s">
        <v>216</v>
      </c>
      <c r="KE19" t="s">
        <v>206</v>
      </c>
      <c r="KF19" t="s">
        <v>217</v>
      </c>
      <c r="KG19" t="s">
        <v>216</v>
      </c>
      <c r="KH19" t="s">
        <v>206</v>
      </c>
      <c r="KI19" t="s">
        <v>217</v>
      </c>
      <c r="KJ19" t="s">
        <v>216</v>
      </c>
      <c r="KK19" t="s">
        <v>206</v>
      </c>
      <c r="KL19" t="s">
        <v>217</v>
      </c>
      <c r="KM19" t="s">
        <v>216</v>
      </c>
      <c r="KN19" t="s">
        <v>206</v>
      </c>
      <c r="KO19" t="s">
        <v>217</v>
      </c>
      <c r="KP19" t="s">
        <v>216</v>
      </c>
      <c r="KQ19" t="s">
        <v>206</v>
      </c>
      <c r="KR19" t="s">
        <v>217</v>
      </c>
      <c r="KS19" t="s">
        <v>216</v>
      </c>
      <c r="KT19" t="s">
        <v>206</v>
      </c>
      <c r="KU19" t="s">
        <v>217</v>
      </c>
      <c r="KV19" t="s">
        <v>216</v>
      </c>
      <c r="KW19" t="s">
        <v>206</v>
      </c>
      <c r="KX19" t="s">
        <v>217</v>
      </c>
      <c r="KY19" t="s">
        <v>216</v>
      </c>
      <c r="KZ19" t="s">
        <v>206</v>
      </c>
      <c r="LA19" t="s">
        <v>217</v>
      </c>
      <c r="LB19" t="s">
        <v>216</v>
      </c>
      <c r="LC19" t="s">
        <v>206</v>
      </c>
      <c r="LD19" t="s">
        <v>217</v>
      </c>
      <c r="LE19" t="s">
        <v>216</v>
      </c>
      <c r="LF19" t="s">
        <v>206</v>
      </c>
      <c r="LG19" t="s">
        <v>217</v>
      </c>
      <c r="LH19" t="s">
        <v>216</v>
      </c>
      <c r="LI19" t="s">
        <v>206</v>
      </c>
      <c r="LJ19" t="s">
        <v>217</v>
      </c>
      <c r="LK19" t="s">
        <v>216</v>
      </c>
      <c r="LL19" t="s">
        <v>206</v>
      </c>
      <c r="LM19" t="s">
        <v>217</v>
      </c>
      <c r="LN19" t="s">
        <v>216</v>
      </c>
      <c r="LO19" t="s">
        <v>206</v>
      </c>
      <c r="LP19" t="s">
        <v>217</v>
      </c>
      <c r="LQ19" t="s">
        <v>216</v>
      </c>
      <c r="LR19" t="s">
        <v>206</v>
      </c>
      <c r="LS19" t="s">
        <v>217</v>
      </c>
      <c r="LT19" t="s">
        <v>216</v>
      </c>
      <c r="LU19" t="s">
        <v>206</v>
      </c>
      <c r="LV19" t="s">
        <v>217</v>
      </c>
      <c r="LW19" t="s">
        <v>216</v>
      </c>
      <c r="LX19" t="s">
        <v>206</v>
      </c>
      <c r="LY19" t="s">
        <v>217</v>
      </c>
      <c r="LZ19" t="s">
        <v>216</v>
      </c>
      <c r="MA19" t="s">
        <v>206</v>
      </c>
      <c r="MB19" t="s">
        <v>217</v>
      </c>
      <c r="MC19" t="s">
        <v>216</v>
      </c>
      <c r="MD19" t="s">
        <v>206</v>
      </c>
      <c r="ME19" t="s">
        <v>217</v>
      </c>
      <c r="MF19" t="s">
        <v>216</v>
      </c>
      <c r="MG19" t="s">
        <v>206</v>
      </c>
      <c r="MH19" t="s">
        <v>217</v>
      </c>
      <c r="MI19" t="s">
        <v>216</v>
      </c>
      <c r="MJ19" t="s">
        <v>206</v>
      </c>
      <c r="MK19" t="s">
        <v>217</v>
      </c>
      <c r="ML19" t="s">
        <v>216</v>
      </c>
      <c r="MM19" t="s">
        <v>206</v>
      </c>
      <c r="MN19" t="s">
        <v>217</v>
      </c>
      <c r="MO19" t="s">
        <v>216</v>
      </c>
      <c r="MP19" t="s">
        <v>206</v>
      </c>
      <c r="MQ19" t="s">
        <v>217</v>
      </c>
      <c r="MR19" t="s">
        <v>216</v>
      </c>
      <c r="MS19" t="s">
        <v>206</v>
      </c>
      <c r="MT19" t="s">
        <v>217</v>
      </c>
      <c r="MU19" t="s">
        <v>216</v>
      </c>
      <c r="MV19" t="s">
        <v>206</v>
      </c>
      <c r="MW19" t="s">
        <v>217</v>
      </c>
      <c r="MX19" t="s">
        <v>216</v>
      </c>
      <c r="MY19" t="s">
        <v>206</v>
      </c>
      <c r="MZ19" t="s">
        <v>217</v>
      </c>
      <c r="NA19" t="s">
        <v>216</v>
      </c>
      <c r="NB19" t="s">
        <v>206</v>
      </c>
      <c r="NC19" t="s">
        <v>217</v>
      </c>
      <c r="ND19" t="s">
        <v>216</v>
      </c>
      <c r="NE19" t="s">
        <v>206</v>
      </c>
      <c r="NF19" t="s">
        <v>217</v>
      </c>
      <c r="NG19" t="s">
        <v>216</v>
      </c>
      <c r="NH19" t="s">
        <v>206</v>
      </c>
      <c r="NI19" t="s">
        <v>217</v>
      </c>
      <c r="NJ19" t="s">
        <v>216</v>
      </c>
      <c r="NK19" t="s">
        <v>206</v>
      </c>
      <c r="NL19" t="s">
        <v>217</v>
      </c>
      <c r="NM19" t="s">
        <v>216</v>
      </c>
      <c r="NN19" t="s">
        <v>206</v>
      </c>
      <c r="NO19" t="s">
        <v>217</v>
      </c>
      <c r="NP19" t="s">
        <v>216</v>
      </c>
      <c r="NQ19" t="s">
        <v>206</v>
      </c>
      <c r="NR19" t="s">
        <v>217</v>
      </c>
      <c r="NS19" t="s">
        <v>216</v>
      </c>
      <c r="NT19" t="s">
        <v>206</v>
      </c>
      <c r="NU19" t="s">
        <v>217</v>
      </c>
      <c r="NV19" t="s">
        <v>216</v>
      </c>
      <c r="NW19" t="s">
        <v>206</v>
      </c>
      <c r="NX19" t="s">
        <v>217</v>
      </c>
      <c r="NY19" t="s">
        <v>216</v>
      </c>
      <c r="NZ19" t="s">
        <v>206</v>
      </c>
      <c r="OA19" t="s">
        <v>217</v>
      </c>
      <c r="OB19" t="s">
        <v>216</v>
      </c>
      <c r="OC19" t="s">
        <v>206</v>
      </c>
      <c r="OD19" t="s">
        <v>217</v>
      </c>
      <c r="OE19" t="s">
        <v>216</v>
      </c>
      <c r="OF19" t="s">
        <v>206</v>
      </c>
      <c r="OG19" t="s">
        <v>217</v>
      </c>
      <c r="OH19" t="s">
        <v>216</v>
      </c>
      <c r="OI19" t="s">
        <v>206</v>
      </c>
      <c r="OJ19" t="s">
        <v>217</v>
      </c>
      <c r="OK19" t="s">
        <v>216</v>
      </c>
      <c r="OL19" t="s">
        <v>206</v>
      </c>
      <c r="OM19" t="s">
        <v>217</v>
      </c>
      <c r="ON19" t="s">
        <v>216</v>
      </c>
      <c r="OO19" t="s">
        <v>206</v>
      </c>
      <c r="OP19" t="s">
        <v>217</v>
      </c>
      <c r="OQ19" t="s">
        <v>216</v>
      </c>
      <c r="OR19" t="s">
        <v>206</v>
      </c>
      <c r="OS19" t="s">
        <v>217</v>
      </c>
      <c r="OT19" t="s">
        <v>216</v>
      </c>
      <c r="OU19" t="s">
        <v>206</v>
      </c>
      <c r="OV19" t="s">
        <v>217</v>
      </c>
      <c r="OW19" t="s">
        <v>216</v>
      </c>
      <c r="OX19" t="s">
        <v>206</v>
      </c>
      <c r="OY19" t="s">
        <v>217</v>
      </c>
      <c r="OZ19" t="s">
        <v>216</v>
      </c>
      <c r="PA19" t="s">
        <v>206</v>
      </c>
      <c r="PB19" t="s">
        <v>217</v>
      </c>
      <c r="PC19" t="s">
        <v>216</v>
      </c>
      <c r="PD19" t="s">
        <v>206</v>
      </c>
      <c r="PE19" t="s">
        <v>217</v>
      </c>
      <c r="PF19" t="s">
        <v>216</v>
      </c>
      <c r="PG19" t="s">
        <v>206</v>
      </c>
      <c r="PH19" t="s">
        <v>217</v>
      </c>
      <c r="PI19" t="s">
        <v>216</v>
      </c>
      <c r="PJ19" t="s">
        <v>206</v>
      </c>
      <c r="PK19" t="s">
        <v>217</v>
      </c>
      <c r="PL19" t="s">
        <v>216</v>
      </c>
      <c r="PM19" t="s">
        <v>206</v>
      </c>
      <c r="PN19" t="s">
        <v>217</v>
      </c>
      <c r="PO19" t="s">
        <v>216</v>
      </c>
      <c r="PP19" t="s">
        <v>206</v>
      </c>
      <c r="PQ19" t="s">
        <v>217</v>
      </c>
      <c r="PR19" t="s">
        <v>216</v>
      </c>
      <c r="PS19" t="s">
        <v>206</v>
      </c>
      <c r="PT19" t="s">
        <v>217</v>
      </c>
      <c r="PU19" t="s">
        <v>216</v>
      </c>
      <c r="PV19" t="s">
        <v>206</v>
      </c>
      <c r="PW19" t="s">
        <v>217</v>
      </c>
      <c r="PX19" t="s">
        <v>216</v>
      </c>
      <c r="PY19" t="s">
        <v>206</v>
      </c>
      <c r="PZ19" t="s">
        <v>217</v>
      </c>
      <c r="QA19" t="s">
        <v>216</v>
      </c>
      <c r="QB19" t="s">
        <v>206</v>
      </c>
      <c r="QC19" t="s">
        <v>217</v>
      </c>
      <c r="QD19" t="s">
        <v>216</v>
      </c>
      <c r="QE19" t="s">
        <v>206</v>
      </c>
      <c r="QF19" t="s">
        <v>217</v>
      </c>
      <c r="QG19" t="s">
        <v>216</v>
      </c>
      <c r="QH19" t="s">
        <v>206</v>
      </c>
      <c r="QI19" t="s">
        <v>217</v>
      </c>
      <c r="QJ19" t="s">
        <v>216</v>
      </c>
      <c r="QK19" t="s">
        <v>206</v>
      </c>
      <c r="QL19" t="s">
        <v>217</v>
      </c>
      <c r="QM19" t="s">
        <v>216</v>
      </c>
      <c r="QN19" t="s">
        <v>206</v>
      </c>
      <c r="QO19" t="s">
        <v>217</v>
      </c>
      <c r="QP19" t="s">
        <v>216</v>
      </c>
      <c r="QQ19" t="s">
        <v>206</v>
      </c>
      <c r="QR19" t="s">
        <v>217</v>
      </c>
      <c r="QS19" t="s">
        <v>216</v>
      </c>
      <c r="QT19" t="s">
        <v>206</v>
      </c>
      <c r="QU19" t="s">
        <v>217</v>
      </c>
      <c r="QV19" t="s">
        <v>216</v>
      </c>
      <c r="QW19" t="s">
        <v>206</v>
      </c>
      <c r="QX19" t="s">
        <v>217</v>
      </c>
      <c r="QY19" t="s">
        <v>216</v>
      </c>
      <c r="QZ19" t="s">
        <v>206</v>
      </c>
      <c r="RA19" t="s">
        <v>217</v>
      </c>
      <c r="RB19" t="s">
        <v>216</v>
      </c>
      <c r="RC19" t="s">
        <v>206</v>
      </c>
      <c r="RD19" t="s">
        <v>217</v>
      </c>
      <c r="RE19" t="s">
        <v>216</v>
      </c>
      <c r="RF19" t="s">
        <v>206</v>
      </c>
      <c r="RG19" t="s">
        <v>217</v>
      </c>
      <c r="RH19" t="s">
        <v>216</v>
      </c>
      <c r="RI19" t="s">
        <v>206</v>
      </c>
      <c r="RJ19" t="s">
        <v>217</v>
      </c>
      <c r="RK19" t="s">
        <v>216</v>
      </c>
      <c r="RL19" t="s">
        <v>206</v>
      </c>
      <c r="RM19" t="s">
        <v>217</v>
      </c>
      <c r="RN19" t="s">
        <v>216</v>
      </c>
      <c r="RO19" t="s">
        <v>206</v>
      </c>
      <c r="RP19" t="s">
        <v>217</v>
      </c>
      <c r="RQ19" t="s">
        <v>216</v>
      </c>
      <c r="RR19" t="s">
        <v>206</v>
      </c>
      <c r="RS19" t="s">
        <v>217</v>
      </c>
      <c r="RT19" t="s">
        <v>216</v>
      </c>
      <c r="RU19" t="s">
        <v>206</v>
      </c>
      <c r="RV19" t="s">
        <v>217</v>
      </c>
      <c r="RW19" t="s">
        <v>216</v>
      </c>
      <c r="RX19" t="s">
        <v>206</v>
      </c>
      <c r="RY19" t="s">
        <v>217</v>
      </c>
      <c r="RZ19" t="s">
        <v>216</v>
      </c>
      <c r="SA19" t="s">
        <v>206</v>
      </c>
      <c r="SB19" t="s">
        <v>217</v>
      </c>
      <c r="SC19" t="s">
        <v>216</v>
      </c>
      <c r="SD19" t="s">
        <v>206</v>
      </c>
      <c r="SE19" t="s">
        <v>217</v>
      </c>
      <c r="SF19" t="s">
        <v>216</v>
      </c>
      <c r="SG19" t="s">
        <v>206</v>
      </c>
      <c r="SH19" t="s">
        <v>217</v>
      </c>
      <c r="SI19" t="s">
        <v>216</v>
      </c>
      <c r="SJ19" t="s">
        <v>206</v>
      </c>
      <c r="SK19" t="s">
        <v>217</v>
      </c>
      <c r="SL19" t="s">
        <v>216</v>
      </c>
      <c r="SM19" t="s">
        <v>206</v>
      </c>
      <c r="SN19" t="s">
        <v>217</v>
      </c>
      <c r="SO19" t="s">
        <v>216</v>
      </c>
      <c r="SP19" t="s">
        <v>206</v>
      </c>
      <c r="SQ19" t="s">
        <v>217</v>
      </c>
      <c r="SR19" t="s">
        <v>216</v>
      </c>
      <c r="SS19" t="s">
        <v>206</v>
      </c>
      <c r="ST19" t="s">
        <v>217</v>
      </c>
      <c r="SU19" t="s">
        <v>216</v>
      </c>
      <c r="SV19" t="s">
        <v>206</v>
      </c>
      <c r="SW19" t="s">
        <v>217</v>
      </c>
      <c r="SX19" t="s">
        <v>216</v>
      </c>
      <c r="SY19" t="s">
        <v>206</v>
      </c>
      <c r="SZ19" t="s">
        <v>217</v>
      </c>
      <c r="TA19" t="s">
        <v>216</v>
      </c>
      <c r="TB19" t="s">
        <v>206</v>
      </c>
      <c r="TC19" t="s">
        <v>217</v>
      </c>
      <c r="TD19" t="s">
        <v>216</v>
      </c>
      <c r="TE19" t="s">
        <v>206</v>
      </c>
      <c r="TF19" t="s">
        <v>217</v>
      </c>
      <c r="TG19" t="s">
        <v>216</v>
      </c>
      <c r="TH19" t="s">
        <v>206</v>
      </c>
      <c r="TI19" t="s">
        <v>217</v>
      </c>
      <c r="TJ19" t="s">
        <v>216</v>
      </c>
      <c r="TK19" t="s">
        <v>206</v>
      </c>
      <c r="TL19" t="s">
        <v>217</v>
      </c>
      <c r="TM19" t="s">
        <v>216</v>
      </c>
      <c r="TN19" t="s">
        <v>206</v>
      </c>
      <c r="TO19" t="s">
        <v>217</v>
      </c>
      <c r="TP19" t="s">
        <v>216</v>
      </c>
      <c r="TQ19" t="s">
        <v>206</v>
      </c>
      <c r="TR19" t="s">
        <v>217</v>
      </c>
      <c r="TS19" t="s">
        <v>216</v>
      </c>
      <c r="TT19" t="s">
        <v>206</v>
      </c>
      <c r="TU19" t="s">
        <v>217</v>
      </c>
      <c r="TV19" t="s">
        <v>216</v>
      </c>
      <c r="TW19" t="s">
        <v>206</v>
      </c>
      <c r="TX19" t="s">
        <v>217</v>
      </c>
      <c r="TY19" t="s">
        <v>216</v>
      </c>
      <c r="TZ19" t="s">
        <v>206</v>
      </c>
      <c r="UA19" t="s">
        <v>217</v>
      </c>
      <c r="UB19" t="s">
        <v>216</v>
      </c>
      <c r="UC19" t="s">
        <v>206</v>
      </c>
      <c r="UD19" t="s">
        <v>217</v>
      </c>
      <c r="UE19" t="s">
        <v>216</v>
      </c>
      <c r="UF19" t="s">
        <v>206</v>
      </c>
      <c r="UG19" t="s">
        <v>217</v>
      </c>
      <c r="UH19" t="s">
        <v>216</v>
      </c>
      <c r="UI19" t="s">
        <v>206</v>
      </c>
      <c r="UJ19" t="s">
        <v>217</v>
      </c>
      <c r="UK19" t="s">
        <v>216</v>
      </c>
      <c r="UL19" t="s">
        <v>206</v>
      </c>
      <c r="UM19" t="s">
        <v>217</v>
      </c>
      <c r="UN19" t="s">
        <v>216</v>
      </c>
      <c r="UO19" t="s">
        <v>206</v>
      </c>
      <c r="UP19" t="s">
        <v>217</v>
      </c>
      <c r="UQ19" t="s">
        <v>216</v>
      </c>
      <c r="UR19" t="s">
        <v>206</v>
      </c>
      <c r="US19" t="s">
        <v>217</v>
      </c>
      <c r="UT19" t="s">
        <v>216</v>
      </c>
      <c r="UU19" t="s">
        <v>206</v>
      </c>
      <c r="UV19" t="s">
        <v>217</v>
      </c>
      <c r="UW19" t="s">
        <v>216</v>
      </c>
      <c r="UX19" t="s">
        <v>206</v>
      </c>
      <c r="UY19" t="s">
        <v>217</v>
      </c>
      <c r="UZ19" t="s">
        <v>216</v>
      </c>
      <c r="VA19" t="s">
        <v>206</v>
      </c>
      <c r="VB19" t="s">
        <v>217</v>
      </c>
      <c r="VC19" t="s">
        <v>216</v>
      </c>
      <c r="VD19" t="s">
        <v>206</v>
      </c>
      <c r="VE19" t="s">
        <v>217</v>
      </c>
      <c r="VF19" t="s">
        <v>216</v>
      </c>
      <c r="VG19" t="s">
        <v>206</v>
      </c>
      <c r="VH19" t="s">
        <v>217</v>
      </c>
      <c r="VI19" t="s">
        <v>216</v>
      </c>
      <c r="VJ19" t="s">
        <v>206</v>
      </c>
      <c r="VK19" t="s">
        <v>217</v>
      </c>
      <c r="VL19" t="s">
        <v>216</v>
      </c>
      <c r="VM19" t="s">
        <v>206</v>
      </c>
      <c r="VN19" t="s">
        <v>217</v>
      </c>
      <c r="VO19" t="s">
        <v>216</v>
      </c>
      <c r="VP19" t="s">
        <v>206</v>
      </c>
      <c r="VQ19" t="s">
        <v>217</v>
      </c>
      <c r="VR19" t="s">
        <v>216</v>
      </c>
      <c r="VS19" t="s">
        <v>206</v>
      </c>
      <c r="VT19" t="s">
        <v>217</v>
      </c>
      <c r="VU19" t="s">
        <v>216</v>
      </c>
      <c r="VV19" t="s">
        <v>206</v>
      </c>
      <c r="VW19" t="s">
        <v>217</v>
      </c>
      <c r="VX19" t="s">
        <v>216</v>
      </c>
      <c r="VY19" t="s">
        <v>206</v>
      </c>
      <c r="VZ19" t="s">
        <v>217</v>
      </c>
      <c r="WA19" t="s">
        <v>216</v>
      </c>
      <c r="WB19" t="s">
        <v>206</v>
      </c>
      <c r="WC19" t="s">
        <v>217</v>
      </c>
      <c r="WD19" t="s">
        <v>216</v>
      </c>
      <c r="WE19" t="s">
        <v>206</v>
      </c>
      <c r="WF19" t="s">
        <v>217</v>
      </c>
      <c r="WG19" t="s">
        <v>216</v>
      </c>
      <c r="WH19" t="s">
        <v>206</v>
      </c>
      <c r="WI19" t="s">
        <v>217</v>
      </c>
      <c r="WJ19" t="s">
        <v>216</v>
      </c>
      <c r="WK19" t="s">
        <v>206</v>
      </c>
      <c r="WL19" t="s">
        <v>217</v>
      </c>
      <c r="WM19" t="s">
        <v>216</v>
      </c>
      <c r="WN19" t="s">
        <v>206</v>
      </c>
      <c r="WO19" t="s">
        <v>217</v>
      </c>
      <c r="WP19" t="s">
        <v>216</v>
      </c>
      <c r="WQ19" t="s">
        <v>206</v>
      </c>
      <c r="WR19" t="s">
        <v>217</v>
      </c>
      <c r="WS19" t="s">
        <v>216</v>
      </c>
      <c r="WT19" t="s">
        <v>206</v>
      </c>
      <c r="WU19" t="s">
        <v>217</v>
      </c>
      <c r="WV19" t="s">
        <v>216</v>
      </c>
      <c r="WW19" t="s">
        <v>206</v>
      </c>
      <c r="WX19" t="s">
        <v>217</v>
      </c>
      <c r="WY19" t="s">
        <v>216</v>
      </c>
      <c r="WZ19" t="s">
        <v>206</v>
      </c>
      <c r="XA19" t="s">
        <v>217</v>
      </c>
      <c r="XB19" t="s">
        <v>216</v>
      </c>
      <c r="XC19" t="s">
        <v>206</v>
      </c>
      <c r="XD19" t="s">
        <v>217</v>
      </c>
      <c r="XE19" t="s">
        <v>216</v>
      </c>
      <c r="XF19" t="s">
        <v>206</v>
      </c>
      <c r="XG19" t="s">
        <v>217</v>
      </c>
      <c r="XH19" t="s">
        <v>216</v>
      </c>
      <c r="XI19" t="s">
        <v>206</v>
      </c>
      <c r="XJ19" t="s">
        <v>217</v>
      </c>
      <c r="XK19" t="s">
        <v>216</v>
      </c>
      <c r="XL19" t="s">
        <v>206</v>
      </c>
      <c r="XM19" t="s">
        <v>217</v>
      </c>
      <c r="XN19" t="s">
        <v>216</v>
      </c>
      <c r="XO19" t="s">
        <v>206</v>
      </c>
      <c r="XP19" t="s">
        <v>217</v>
      </c>
      <c r="XQ19" t="s">
        <v>216</v>
      </c>
      <c r="XR19" t="s">
        <v>206</v>
      </c>
      <c r="XS19" t="s">
        <v>217</v>
      </c>
      <c r="XT19" t="s">
        <v>216</v>
      </c>
      <c r="XU19" t="s">
        <v>206</v>
      </c>
      <c r="XV19" t="s">
        <v>217</v>
      </c>
      <c r="XW19" t="s">
        <v>216</v>
      </c>
      <c r="XX19" t="s">
        <v>206</v>
      </c>
      <c r="XY19" t="s">
        <v>217</v>
      </c>
      <c r="XZ19" t="s">
        <v>216</v>
      </c>
      <c r="YA19" t="s">
        <v>206</v>
      </c>
      <c r="YB19" t="s">
        <v>217</v>
      </c>
      <c r="YC19" t="s">
        <v>216</v>
      </c>
      <c r="YD19" t="s">
        <v>206</v>
      </c>
      <c r="YE19" t="s">
        <v>217</v>
      </c>
      <c r="YF19" t="s">
        <v>216</v>
      </c>
      <c r="YG19" t="s">
        <v>206</v>
      </c>
      <c r="YH19" t="s">
        <v>217</v>
      </c>
      <c r="YI19" t="s">
        <v>216</v>
      </c>
      <c r="YJ19" t="s">
        <v>206</v>
      </c>
      <c r="YK19" t="s">
        <v>217</v>
      </c>
      <c r="YL19" t="s">
        <v>216</v>
      </c>
      <c r="YM19" t="s">
        <v>206</v>
      </c>
      <c r="YN19" t="s">
        <v>217</v>
      </c>
      <c r="YO19" t="s">
        <v>216</v>
      </c>
      <c r="YP19" t="s">
        <v>206</v>
      </c>
      <c r="YQ19" t="s">
        <v>217</v>
      </c>
      <c r="YR19" t="s">
        <v>216</v>
      </c>
      <c r="YS19" t="s">
        <v>206</v>
      </c>
      <c r="YT19" t="s">
        <v>217</v>
      </c>
      <c r="YU19" t="s">
        <v>216</v>
      </c>
      <c r="YV19" t="s">
        <v>206</v>
      </c>
      <c r="YW19" t="s">
        <v>217</v>
      </c>
      <c r="YX19" t="s">
        <v>216</v>
      </c>
      <c r="YY19" t="s">
        <v>206</v>
      </c>
      <c r="YZ19" t="s">
        <v>217</v>
      </c>
      <c r="ZA19" t="s">
        <v>216</v>
      </c>
      <c r="ZB19" t="s">
        <v>206</v>
      </c>
      <c r="ZC19" t="s">
        <v>217</v>
      </c>
      <c r="ZD19" t="s">
        <v>216</v>
      </c>
      <c r="ZE19" t="s">
        <v>206</v>
      </c>
      <c r="ZF19" t="s">
        <v>217</v>
      </c>
      <c r="ZG19" t="s">
        <v>216</v>
      </c>
      <c r="ZH19" t="s">
        <v>206</v>
      </c>
      <c r="ZI19" t="s">
        <v>217</v>
      </c>
      <c r="ZJ19" t="s">
        <v>216</v>
      </c>
      <c r="ZK19" t="s">
        <v>206</v>
      </c>
      <c r="ZL19" t="s">
        <v>217</v>
      </c>
      <c r="ZM19" t="s">
        <v>216</v>
      </c>
      <c r="ZN19" t="s">
        <v>206</v>
      </c>
      <c r="ZO19" t="s">
        <v>217</v>
      </c>
      <c r="ZP19" t="s">
        <v>216</v>
      </c>
      <c r="ZQ19" t="s">
        <v>206</v>
      </c>
      <c r="ZR19" t="s">
        <v>217</v>
      </c>
      <c r="ZS19" t="s">
        <v>216</v>
      </c>
      <c r="ZT19" t="s">
        <v>206</v>
      </c>
      <c r="ZU19" t="s">
        <v>217</v>
      </c>
      <c r="ZV19" t="s">
        <v>216</v>
      </c>
      <c r="ZW19" t="s">
        <v>206</v>
      </c>
      <c r="ZX19" t="s">
        <v>217</v>
      </c>
      <c r="ZY19" t="s">
        <v>216</v>
      </c>
      <c r="ZZ19" t="s">
        <v>206</v>
      </c>
      <c r="AAA19" t="s">
        <v>217</v>
      </c>
      <c r="AAB19" t="s">
        <v>216</v>
      </c>
      <c r="AAC19" t="s">
        <v>206</v>
      </c>
      <c r="AAD19" t="s">
        <v>217</v>
      </c>
      <c r="AAE19" t="s">
        <v>216</v>
      </c>
      <c r="AAF19" t="s">
        <v>206</v>
      </c>
      <c r="AAG19" t="s">
        <v>217</v>
      </c>
      <c r="AAH19" t="s">
        <v>216</v>
      </c>
      <c r="AAI19" t="s">
        <v>206</v>
      </c>
      <c r="AAJ19" t="s">
        <v>217</v>
      </c>
      <c r="AAK19" t="s">
        <v>216</v>
      </c>
      <c r="AAL19" t="s">
        <v>206</v>
      </c>
      <c r="AAM19" t="s">
        <v>217</v>
      </c>
      <c r="AAN19" t="s">
        <v>216</v>
      </c>
      <c r="AAO19" s="181"/>
    </row>
    <row r="20" spans="4:731" s="215" customFormat="1" ht="43.2" x14ac:dyDescent="0.3">
      <c r="D20" s="271" t="s">
        <v>442</v>
      </c>
      <c r="F20" s="59"/>
      <c r="G20" s="59"/>
      <c r="H20" s="272" t="s">
        <v>206</v>
      </c>
      <c r="I20" s="215" t="s">
        <v>217</v>
      </c>
      <c r="J20" s="273" t="s">
        <v>216</v>
      </c>
      <c r="K20" s="272" t="s">
        <v>206</v>
      </c>
      <c r="L20" s="215" t="s">
        <v>217</v>
      </c>
      <c r="M20" s="273" t="s">
        <v>216</v>
      </c>
      <c r="N20" s="272" t="s">
        <v>206</v>
      </c>
      <c r="O20" s="215" t="s">
        <v>217</v>
      </c>
      <c r="P20" s="273" t="s">
        <v>216</v>
      </c>
      <c r="Q20" s="59" t="s">
        <v>443</v>
      </c>
      <c r="R20" s="215" t="s">
        <v>206</v>
      </c>
      <c r="S20" s="215" t="s">
        <v>217</v>
      </c>
      <c r="T20" s="215" t="s">
        <v>216</v>
      </c>
      <c r="U20" s="215" t="s">
        <v>444</v>
      </c>
      <c r="V20" s="215" t="s">
        <v>445</v>
      </c>
      <c r="AA20" s="59" t="s">
        <v>196</v>
      </c>
      <c r="AB20" s="59" t="s">
        <v>196</v>
      </c>
      <c r="AC20" s="59" t="s">
        <v>196</v>
      </c>
      <c r="AD20" s="59" t="s">
        <v>197</v>
      </c>
      <c r="AE20" s="59" t="s">
        <v>197</v>
      </c>
      <c r="AF20" s="59" t="s">
        <v>197</v>
      </c>
      <c r="AG20" s="59" t="s">
        <v>198</v>
      </c>
      <c r="AH20" s="59" t="s">
        <v>198</v>
      </c>
      <c r="AI20" s="59" t="s">
        <v>198</v>
      </c>
      <c r="AJ20" s="59" t="s">
        <v>199</v>
      </c>
      <c r="AK20" s="59" t="s">
        <v>199</v>
      </c>
      <c r="AL20" s="59" t="s">
        <v>199</v>
      </c>
      <c r="AM20" s="59" t="s">
        <v>200</v>
      </c>
      <c r="AN20" s="59" t="s">
        <v>200</v>
      </c>
      <c r="AO20" s="59" t="s">
        <v>200</v>
      </c>
      <c r="AP20" s="59" t="s">
        <v>196</v>
      </c>
      <c r="AQ20" s="59" t="s">
        <v>196</v>
      </c>
      <c r="AR20" s="59" t="s">
        <v>196</v>
      </c>
      <c r="AS20" s="59" t="s">
        <v>197</v>
      </c>
      <c r="AT20" s="59" t="s">
        <v>197</v>
      </c>
      <c r="AU20" s="59" t="s">
        <v>197</v>
      </c>
      <c r="AV20" s="59" t="s">
        <v>198</v>
      </c>
      <c r="AW20" s="59" t="s">
        <v>198</v>
      </c>
      <c r="AX20" s="59" t="s">
        <v>198</v>
      </c>
      <c r="AY20" s="59" t="s">
        <v>199</v>
      </c>
      <c r="AZ20" s="59" t="s">
        <v>199</v>
      </c>
      <c r="BA20" s="59" t="s">
        <v>199</v>
      </c>
      <c r="BB20" s="59" t="s">
        <v>200</v>
      </c>
      <c r="BC20" s="59" t="s">
        <v>200</v>
      </c>
      <c r="BD20" s="59" t="s">
        <v>200</v>
      </c>
      <c r="BE20" s="59" t="s">
        <v>196</v>
      </c>
      <c r="BF20" s="59" t="s">
        <v>196</v>
      </c>
      <c r="BG20" s="59" t="s">
        <v>196</v>
      </c>
      <c r="BH20" s="59" t="s">
        <v>197</v>
      </c>
      <c r="BI20" s="59" t="s">
        <v>197</v>
      </c>
      <c r="BJ20" s="59" t="s">
        <v>197</v>
      </c>
      <c r="BK20" s="59" t="s">
        <v>198</v>
      </c>
      <c r="BL20" s="59" t="s">
        <v>198</v>
      </c>
      <c r="BM20" s="59" t="s">
        <v>198</v>
      </c>
      <c r="BN20" s="59" t="s">
        <v>199</v>
      </c>
      <c r="BO20" s="59" t="s">
        <v>199</v>
      </c>
      <c r="BP20" s="59" t="s">
        <v>199</v>
      </c>
      <c r="BQ20" s="59" t="s">
        <v>200</v>
      </c>
      <c r="BR20" s="59" t="s">
        <v>200</v>
      </c>
      <c r="BS20" s="59" t="s">
        <v>200</v>
      </c>
      <c r="BT20" s="59" t="s">
        <v>196</v>
      </c>
      <c r="BU20" s="59" t="s">
        <v>196</v>
      </c>
      <c r="BV20" s="59" t="s">
        <v>196</v>
      </c>
      <c r="BW20" s="59" t="s">
        <v>197</v>
      </c>
      <c r="BX20" s="59" t="s">
        <v>197</v>
      </c>
      <c r="BY20" s="59" t="s">
        <v>197</v>
      </c>
      <c r="BZ20" s="59" t="s">
        <v>198</v>
      </c>
      <c r="CA20" s="59" t="s">
        <v>198</v>
      </c>
      <c r="CB20" s="59" t="s">
        <v>198</v>
      </c>
      <c r="CC20" s="59" t="s">
        <v>199</v>
      </c>
      <c r="CD20" s="59" t="s">
        <v>199</v>
      </c>
      <c r="CE20" s="59" t="s">
        <v>199</v>
      </c>
      <c r="CF20" s="59" t="s">
        <v>200</v>
      </c>
      <c r="CG20" s="59" t="s">
        <v>200</v>
      </c>
      <c r="CH20" s="59" t="s">
        <v>200</v>
      </c>
      <c r="CI20" s="59" t="s">
        <v>196</v>
      </c>
      <c r="CJ20" s="59" t="s">
        <v>196</v>
      </c>
      <c r="CK20" s="59" t="s">
        <v>196</v>
      </c>
      <c r="CL20" s="59" t="s">
        <v>197</v>
      </c>
      <c r="CM20" s="59" t="s">
        <v>197</v>
      </c>
      <c r="CN20" s="59" t="s">
        <v>197</v>
      </c>
      <c r="CO20" s="59" t="s">
        <v>198</v>
      </c>
      <c r="CP20" s="59" t="s">
        <v>198</v>
      </c>
      <c r="CQ20" s="59" t="s">
        <v>198</v>
      </c>
      <c r="CR20" s="59" t="s">
        <v>199</v>
      </c>
      <c r="CS20" s="59" t="s">
        <v>199</v>
      </c>
      <c r="CT20" s="59" t="s">
        <v>199</v>
      </c>
      <c r="CU20" s="59" t="s">
        <v>200</v>
      </c>
      <c r="CV20" s="59" t="s">
        <v>200</v>
      </c>
      <c r="CW20" s="59" t="s">
        <v>200</v>
      </c>
      <c r="CX20" s="59" t="s">
        <v>196</v>
      </c>
      <c r="CY20" s="59" t="s">
        <v>196</v>
      </c>
      <c r="CZ20" s="59" t="s">
        <v>196</v>
      </c>
      <c r="DA20" s="59" t="s">
        <v>197</v>
      </c>
      <c r="DB20" s="59" t="s">
        <v>197</v>
      </c>
      <c r="DC20" s="59" t="s">
        <v>197</v>
      </c>
      <c r="DD20" s="59" t="s">
        <v>198</v>
      </c>
      <c r="DE20" s="59" t="s">
        <v>198</v>
      </c>
      <c r="DF20" s="59" t="s">
        <v>198</v>
      </c>
      <c r="DG20" s="59" t="s">
        <v>199</v>
      </c>
      <c r="DH20" s="59" t="s">
        <v>199</v>
      </c>
      <c r="DI20" s="59" t="s">
        <v>199</v>
      </c>
      <c r="DJ20" s="59" t="s">
        <v>200</v>
      </c>
      <c r="DK20" s="59" t="s">
        <v>200</v>
      </c>
      <c r="DL20" s="59" t="s">
        <v>200</v>
      </c>
      <c r="DM20" s="59" t="s">
        <v>196</v>
      </c>
      <c r="DN20" s="59" t="s">
        <v>196</v>
      </c>
      <c r="DO20" s="59" t="s">
        <v>196</v>
      </c>
      <c r="DP20" s="59" t="s">
        <v>197</v>
      </c>
      <c r="DQ20" s="59" t="s">
        <v>197</v>
      </c>
      <c r="DR20" s="59" t="s">
        <v>197</v>
      </c>
      <c r="DS20" s="59" t="s">
        <v>198</v>
      </c>
      <c r="DT20" s="59" t="s">
        <v>198</v>
      </c>
      <c r="DU20" s="59" t="s">
        <v>198</v>
      </c>
      <c r="DV20" s="59" t="s">
        <v>199</v>
      </c>
      <c r="DW20" s="59" t="s">
        <v>199</v>
      </c>
      <c r="DX20" s="59" t="s">
        <v>199</v>
      </c>
      <c r="DY20" s="59" t="s">
        <v>200</v>
      </c>
      <c r="DZ20" s="59" t="s">
        <v>200</v>
      </c>
      <c r="EA20" s="59" t="s">
        <v>200</v>
      </c>
      <c r="EB20" s="59" t="s">
        <v>196</v>
      </c>
      <c r="EC20" s="59" t="s">
        <v>196</v>
      </c>
      <c r="ED20" s="59" t="s">
        <v>196</v>
      </c>
      <c r="EE20" s="59" t="s">
        <v>197</v>
      </c>
      <c r="EF20" s="59" t="s">
        <v>197</v>
      </c>
      <c r="EG20" s="59" t="s">
        <v>197</v>
      </c>
      <c r="EH20" s="59" t="s">
        <v>198</v>
      </c>
      <c r="EI20" s="59" t="s">
        <v>198</v>
      </c>
      <c r="EJ20" s="59" t="s">
        <v>198</v>
      </c>
      <c r="EK20" s="59" t="s">
        <v>199</v>
      </c>
      <c r="EL20" s="59" t="s">
        <v>199</v>
      </c>
      <c r="EM20" s="59" t="s">
        <v>199</v>
      </c>
      <c r="EN20" s="59" t="s">
        <v>200</v>
      </c>
      <c r="EO20" s="59" t="s">
        <v>200</v>
      </c>
      <c r="EP20" s="59" t="s">
        <v>200</v>
      </c>
      <c r="EQ20" s="59" t="s">
        <v>196</v>
      </c>
      <c r="ER20" s="59" t="s">
        <v>196</v>
      </c>
      <c r="ES20" s="59" t="s">
        <v>196</v>
      </c>
      <c r="ET20" s="59" t="s">
        <v>197</v>
      </c>
      <c r="EU20" s="59" t="s">
        <v>197</v>
      </c>
      <c r="EV20" s="59" t="s">
        <v>197</v>
      </c>
      <c r="EW20" s="59" t="s">
        <v>198</v>
      </c>
      <c r="EX20" s="59" t="s">
        <v>198</v>
      </c>
      <c r="EY20" s="59" t="s">
        <v>198</v>
      </c>
      <c r="EZ20" s="59" t="s">
        <v>199</v>
      </c>
      <c r="FA20" s="59" t="s">
        <v>199</v>
      </c>
      <c r="FB20" s="59" t="s">
        <v>199</v>
      </c>
      <c r="FC20" s="59" t="s">
        <v>200</v>
      </c>
      <c r="FD20" s="59" t="s">
        <v>200</v>
      </c>
      <c r="FE20" s="59" t="s">
        <v>200</v>
      </c>
      <c r="FF20" s="59" t="s">
        <v>196</v>
      </c>
      <c r="FG20" s="59" t="s">
        <v>196</v>
      </c>
      <c r="FH20" s="59" t="s">
        <v>196</v>
      </c>
      <c r="FI20" s="59" t="s">
        <v>197</v>
      </c>
      <c r="FJ20" s="59" t="s">
        <v>197</v>
      </c>
      <c r="FK20" s="59" t="s">
        <v>197</v>
      </c>
      <c r="FL20" s="59" t="s">
        <v>198</v>
      </c>
      <c r="FM20" s="59" t="s">
        <v>198</v>
      </c>
      <c r="FN20" s="59" t="s">
        <v>198</v>
      </c>
      <c r="FO20" s="59" t="s">
        <v>199</v>
      </c>
      <c r="FP20" s="59" t="s">
        <v>199</v>
      </c>
      <c r="FQ20" s="59" t="s">
        <v>199</v>
      </c>
      <c r="FR20" s="59" t="s">
        <v>200</v>
      </c>
      <c r="FS20" s="59" t="s">
        <v>200</v>
      </c>
      <c r="FT20" s="59" t="s">
        <v>200</v>
      </c>
      <c r="FU20" s="59" t="s">
        <v>196</v>
      </c>
      <c r="FV20" s="59" t="s">
        <v>196</v>
      </c>
      <c r="FW20" s="59" t="s">
        <v>196</v>
      </c>
      <c r="FX20" s="59" t="s">
        <v>197</v>
      </c>
      <c r="FY20" s="59" t="s">
        <v>197</v>
      </c>
      <c r="FZ20" s="59" t="s">
        <v>197</v>
      </c>
      <c r="GA20" s="59" t="s">
        <v>198</v>
      </c>
      <c r="GB20" s="59" t="s">
        <v>198</v>
      </c>
      <c r="GC20" s="59" t="s">
        <v>198</v>
      </c>
      <c r="GD20" s="59" t="s">
        <v>199</v>
      </c>
      <c r="GE20" s="59" t="s">
        <v>199</v>
      </c>
      <c r="GF20" s="59" t="s">
        <v>199</v>
      </c>
      <c r="GG20" s="59" t="s">
        <v>200</v>
      </c>
      <c r="GH20" s="59" t="s">
        <v>200</v>
      </c>
      <c r="GI20" s="59" t="s">
        <v>200</v>
      </c>
      <c r="GJ20" s="59" t="s">
        <v>196</v>
      </c>
      <c r="GK20" s="59" t="s">
        <v>196</v>
      </c>
      <c r="GL20" s="59" t="s">
        <v>196</v>
      </c>
      <c r="GM20" s="59" t="s">
        <v>197</v>
      </c>
      <c r="GN20" s="59" t="s">
        <v>197</v>
      </c>
      <c r="GO20" s="59" t="s">
        <v>197</v>
      </c>
      <c r="GP20" s="59" t="s">
        <v>198</v>
      </c>
      <c r="GQ20" s="59" t="s">
        <v>198</v>
      </c>
      <c r="GR20" s="59" t="s">
        <v>198</v>
      </c>
      <c r="GS20" s="59" t="s">
        <v>199</v>
      </c>
      <c r="GT20" s="59" t="s">
        <v>199</v>
      </c>
      <c r="GU20" s="59" t="s">
        <v>199</v>
      </c>
      <c r="GV20" s="59" t="s">
        <v>200</v>
      </c>
      <c r="GW20" s="59" t="s">
        <v>200</v>
      </c>
      <c r="GX20" s="59" t="s">
        <v>200</v>
      </c>
      <c r="GY20" s="59" t="s">
        <v>196</v>
      </c>
      <c r="GZ20" s="59" t="s">
        <v>196</v>
      </c>
      <c r="HA20" s="59" t="s">
        <v>196</v>
      </c>
      <c r="HB20" s="59" t="s">
        <v>197</v>
      </c>
      <c r="HC20" s="59" t="s">
        <v>197</v>
      </c>
      <c r="HD20" s="59" t="s">
        <v>197</v>
      </c>
      <c r="HE20" s="59" t="s">
        <v>198</v>
      </c>
      <c r="HF20" s="59" t="s">
        <v>198</v>
      </c>
      <c r="HG20" s="59" t="s">
        <v>198</v>
      </c>
      <c r="HH20" s="59" t="s">
        <v>199</v>
      </c>
      <c r="HI20" s="59" t="s">
        <v>199</v>
      </c>
      <c r="HJ20" s="59" t="s">
        <v>199</v>
      </c>
      <c r="HK20" s="59" t="s">
        <v>200</v>
      </c>
      <c r="HL20" s="59" t="s">
        <v>200</v>
      </c>
      <c r="HM20" s="59" t="s">
        <v>200</v>
      </c>
      <c r="HN20" s="59" t="s">
        <v>196</v>
      </c>
      <c r="HO20" s="59" t="s">
        <v>196</v>
      </c>
      <c r="HP20" s="59" t="s">
        <v>196</v>
      </c>
      <c r="HQ20" s="59" t="s">
        <v>197</v>
      </c>
      <c r="HR20" s="59" t="s">
        <v>197</v>
      </c>
      <c r="HS20" s="59" t="s">
        <v>197</v>
      </c>
      <c r="HT20" s="59" t="s">
        <v>198</v>
      </c>
      <c r="HU20" s="59" t="s">
        <v>198</v>
      </c>
      <c r="HV20" s="59" t="s">
        <v>198</v>
      </c>
      <c r="HW20" s="59" t="s">
        <v>199</v>
      </c>
      <c r="HX20" s="59" t="s">
        <v>199</v>
      </c>
      <c r="HY20" s="59" t="s">
        <v>199</v>
      </c>
      <c r="HZ20" s="59" t="s">
        <v>200</v>
      </c>
      <c r="IA20" s="59" t="s">
        <v>200</v>
      </c>
      <c r="IB20" s="59" t="s">
        <v>200</v>
      </c>
      <c r="IC20" s="59" t="s">
        <v>196</v>
      </c>
      <c r="ID20" s="59" t="s">
        <v>196</v>
      </c>
      <c r="IE20" s="59" t="s">
        <v>196</v>
      </c>
      <c r="IF20" s="59" t="s">
        <v>197</v>
      </c>
      <c r="IG20" s="59" t="s">
        <v>197</v>
      </c>
      <c r="IH20" s="59" t="s">
        <v>197</v>
      </c>
      <c r="II20" s="59" t="s">
        <v>198</v>
      </c>
      <c r="IJ20" s="59" t="s">
        <v>198</v>
      </c>
      <c r="IK20" s="59" t="s">
        <v>198</v>
      </c>
      <c r="IL20" s="59" t="s">
        <v>199</v>
      </c>
      <c r="IM20" s="59" t="s">
        <v>199</v>
      </c>
      <c r="IN20" s="59" t="s">
        <v>199</v>
      </c>
      <c r="IO20" s="59" t="s">
        <v>200</v>
      </c>
      <c r="IP20" s="59" t="s">
        <v>200</v>
      </c>
      <c r="IQ20" s="59" t="s">
        <v>200</v>
      </c>
      <c r="IR20" s="59" t="s">
        <v>196</v>
      </c>
      <c r="IS20" s="59" t="s">
        <v>196</v>
      </c>
      <c r="IT20" s="59" t="s">
        <v>196</v>
      </c>
      <c r="IU20" s="59" t="s">
        <v>197</v>
      </c>
      <c r="IV20" s="59" t="s">
        <v>197</v>
      </c>
      <c r="IW20" s="59" t="s">
        <v>197</v>
      </c>
      <c r="IX20" s="59" t="s">
        <v>198</v>
      </c>
      <c r="IY20" s="59" t="s">
        <v>198</v>
      </c>
      <c r="IZ20" s="59" t="s">
        <v>198</v>
      </c>
      <c r="JA20" s="59" t="s">
        <v>199</v>
      </c>
      <c r="JB20" s="59" t="s">
        <v>199</v>
      </c>
      <c r="JC20" s="59" t="s">
        <v>199</v>
      </c>
      <c r="JD20" s="59" t="s">
        <v>200</v>
      </c>
      <c r="JE20" s="59" t="s">
        <v>200</v>
      </c>
      <c r="JF20" s="59" t="s">
        <v>200</v>
      </c>
      <c r="JG20" s="59" t="s">
        <v>196</v>
      </c>
      <c r="JH20" s="59" t="s">
        <v>196</v>
      </c>
      <c r="JI20" s="59" t="s">
        <v>196</v>
      </c>
      <c r="JJ20" s="59" t="s">
        <v>197</v>
      </c>
      <c r="JK20" s="59" t="s">
        <v>197</v>
      </c>
      <c r="JL20" s="59" t="s">
        <v>197</v>
      </c>
      <c r="JM20" s="59" t="s">
        <v>198</v>
      </c>
      <c r="JN20" s="59" t="s">
        <v>198</v>
      </c>
      <c r="JO20" s="59" t="s">
        <v>198</v>
      </c>
      <c r="JP20" s="59" t="s">
        <v>199</v>
      </c>
      <c r="JQ20" s="59" t="s">
        <v>199</v>
      </c>
      <c r="JR20" s="59" t="s">
        <v>199</v>
      </c>
      <c r="JS20" s="59" t="s">
        <v>200</v>
      </c>
      <c r="JT20" s="59" t="s">
        <v>200</v>
      </c>
      <c r="JU20" s="59" t="s">
        <v>200</v>
      </c>
      <c r="JV20" s="59" t="s">
        <v>196</v>
      </c>
      <c r="JW20" s="59" t="s">
        <v>196</v>
      </c>
      <c r="JX20" s="59" t="s">
        <v>196</v>
      </c>
      <c r="JY20" s="59" t="s">
        <v>197</v>
      </c>
      <c r="JZ20" s="59" t="s">
        <v>197</v>
      </c>
      <c r="KA20" s="59" t="s">
        <v>197</v>
      </c>
      <c r="KB20" s="59" t="s">
        <v>198</v>
      </c>
      <c r="KC20" s="59" t="s">
        <v>198</v>
      </c>
      <c r="KD20" s="59" t="s">
        <v>198</v>
      </c>
      <c r="KE20" s="59" t="s">
        <v>199</v>
      </c>
      <c r="KF20" s="59" t="s">
        <v>199</v>
      </c>
      <c r="KG20" s="59" t="s">
        <v>199</v>
      </c>
      <c r="KH20" s="59" t="s">
        <v>200</v>
      </c>
      <c r="KI20" s="59" t="s">
        <v>200</v>
      </c>
      <c r="KJ20" s="59" t="s">
        <v>200</v>
      </c>
      <c r="KK20" s="59" t="s">
        <v>196</v>
      </c>
      <c r="KL20" s="59" t="s">
        <v>196</v>
      </c>
      <c r="KM20" s="59" t="s">
        <v>196</v>
      </c>
      <c r="KN20" s="59" t="s">
        <v>197</v>
      </c>
      <c r="KO20" s="59" t="s">
        <v>197</v>
      </c>
      <c r="KP20" s="59" t="s">
        <v>197</v>
      </c>
      <c r="KQ20" s="59" t="s">
        <v>198</v>
      </c>
      <c r="KR20" s="59" t="s">
        <v>198</v>
      </c>
      <c r="KS20" s="59" t="s">
        <v>198</v>
      </c>
      <c r="KT20" s="59" t="s">
        <v>199</v>
      </c>
      <c r="KU20" s="59" t="s">
        <v>199</v>
      </c>
      <c r="KV20" s="59" t="s">
        <v>199</v>
      </c>
      <c r="KW20" s="59" t="s">
        <v>200</v>
      </c>
      <c r="KX20" s="59" t="s">
        <v>200</v>
      </c>
      <c r="KY20" s="59" t="s">
        <v>200</v>
      </c>
      <c r="KZ20" s="59" t="s">
        <v>196</v>
      </c>
      <c r="LA20" s="59" t="s">
        <v>196</v>
      </c>
      <c r="LB20" s="59" t="s">
        <v>196</v>
      </c>
      <c r="LC20" s="59" t="s">
        <v>197</v>
      </c>
      <c r="LD20" s="59" t="s">
        <v>197</v>
      </c>
      <c r="LE20" s="59" t="s">
        <v>197</v>
      </c>
      <c r="LF20" s="59" t="s">
        <v>198</v>
      </c>
      <c r="LG20" s="59" t="s">
        <v>198</v>
      </c>
      <c r="LH20" s="59" t="s">
        <v>198</v>
      </c>
      <c r="LI20" s="59" t="s">
        <v>199</v>
      </c>
      <c r="LJ20" s="59" t="s">
        <v>199</v>
      </c>
      <c r="LK20" s="59" t="s">
        <v>199</v>
      </c>
      <c r="LL20" s="59" t="s">
        <v>200</v>
      </c>
      <c r="LM20" s="59" t="s">
        <v>200</v>
      </c>
      <c r="LN20" s="59" t="s">
        <v>200</v>
      </c>
      <c r="LO20" s="59" t="s">
        <v>196</v>
      </c>
      <c r="LP20" s="59" t="s">
        <v>196</v>
      </c>
      <c r="LQ20" s="59" t="s">
        <v>196</v>
      </c>
      <c r="LR20" s="59" t="s">
        <v>197</v>
      </c>
      <c r="LS20" s="59" t="s">
        <v>197</v>
      </c>
      <c r="LT20" s="59" t="s">
        <v>197</v>
      </c>
      <c r="LU20" s="59" t="s">
        <v>198</v>
      </c>
      <c r="LV20" s="59" t="s">
        <v>198</v>
      </c>
      <c r="LW20" s="59" t="s">
        <v>198</v>
      </c>
      <c r="LX20" s="59" t="s">
        <v>199</v>
      </c>
      <c r="LY20" s="59" t="s">
        <v>199</v>
      </c>
      <c r="LZ20" s="59" t="s">
        <v>199</v>
      </c>
      <c r="MA20" s="59" t="s">
        <v>200</v>
      </c>
      <c r="MB20" s="59" t="s">
        <v>200</v>
      </c>
      <c r="MC20" s="59" t="s">
        <v>200</v>
      </c>
      <c r="MD20" s="59" t="s">
        <v>196</v>
      </c>
      <c r="ME20" s="59" t="s">
        <v>196</v>
      </c>
      <c r="MF20" s="59" t="s">
        <v>196</v>
      </c>
      <c r="MG20" s="59" t="s">
        <v>197</v>
      </c>
      <c r="MH20" s="59" t="s">
        <v>197</v>
      </c>
      <c r="MI20" s="59" t="s">
        <v>197</v>
      </c>
      <c r="MJ20" s="59" t="s">
        <v>198</v>
      </c>
      <c r="MK20" s="59" t="s">
        <v>198</v>
      </c>
      <c r="ML20" s="59" t="s">
        <v>198</v>
      </c>
      <c r="MM20" s="59" t="s">
        <v>199</v>
      </c>
      <c r="MN20" s="59" t="s">
        <v>199</v>
      </c>
      <c r="MO20" s="59" t="s">
        <v>199</v>
      </c>
      <c r="MP20" s="59" t="s">
        <v>200</v>
      </c>
      <c r="MQ20" s="59" t="s">
        <v>200</v>
      </c>
      <c r="MR20" s="59" t="s">
        <v>200</v>
      </c>
      <c r="MS20" s="59" t="s">
        <v>196</v>
      </c>
      <c r="MT20" s="59" t="s">
        <v>196</v>
      </c>
      <c r="MU20" s="59" t="s">
        <v>196</v>
      </c>
      <c r="MV20" s="59" t="s">
        <v>197</v>
      </c>
      <c r="MW20" s="59" t="s">
        <v>197</v>
      </c>
      <c r="MX20" s="59" t="s">
        <v>197</v>
      </c>
      <c r="MY20" s="59" t="s">
        <v>198</v>
      </c>
      <c r="MZ20" s="59" t="s">
        <v>198</v>
      </c>
      <c r="NA20" s="59" t="s">
        <v>198</v>
      </c>
      <c r="NB20" s="59" t="s">
        <v>199</v>
      </c>
      <c r="NC20" s="59" t="s">
        <v>199</v>
      </c>
      <c r="ND20" s="59" t="s">
        <v>199</v>
      </c>
      <c r="NE20" s="59" t="s">
        <v>200</v>
      </c>
      <c r="NF20" s="59" t="s">
        <v>200</v>
      </c>
      <c r="NG20" s="59" t="s">
        <v>200</v>
      </c>
      <c r="NH20" s="59" t="s">
        <v>196</v>
      </c>
      <c r="NI20" s="59" t="s">
        <v>196</v>
      </c>
      <c r="NJ20" s="59" t="s">
        <v>196</v>
      </c>
      <c r="NK20" s="59" t="s">
        <v>197</v>
      </c>
      <c r="NL20" s="59" t="s">
        <v>197</v>
      </c>
      <c r="NM20" s="59" t="s">
        <v>197</v>
      </c>
      <c r="NN20" s="59" t="s">
        <v>198</v>
      </c>
      <c r="NO20" s="59" t="s">
        <v>198</v>
      </c>
      <c r="NP20" s="59" t="s">
        <v>198</v>
      </c>
      <c r="NQ20" s="59" t="s">
        <v>199</v>
      </c>
      <c r="NR20" s="59" t="s">
        <v>199</v>
      </c>
      <c r="NS20" s="59" t="s">
        <v>199</v>
      </c>
      <c r="NT20" s="59" t="s">
        <v>200</v>
      </c>
      <c r="NU20" s="59" t="s">
        <v>200</v>
      </c>
      <c r="NV20" s="59" t="s">
        <v>200</v>
      </c>
      <c r="NW20" s="59" t="s">
        <v>196</v>
      </c>
      <c r="NX20" s="59" t="s">
        <v>196</v>
      </c>
      <c r="NY20" s="59" t="s">
        <v>196</v>
      </c>
      <c r="NZ20" s="59" t="s">
        <v>197</v>
      </c>
      <c r="OA20" s="59" t="s">
        <v>197</v>
      </c>
      <c r="OB20" s="59" t="s">
        <v>197</v>
      </c>
      <c r="OC20" s="59" t="s">
        <v>198</v>
      </c>
      <c r="OD20" s="59" t="s">
        <v>198</v>
      </c>
      <c r="OE20" s="59" t="s">
        <v>198</v>
      </c>
      <c r="OF20" s="59" t="s">
        <v>199</v>
      </c>
      <c r="OG20" s="59" t="s">
        <v>199</v>
      </c>
      <c r="OH20" s="59" t="s">
        <v>199</v>
      </c>
      <c r="OI20" s="59" t="s">
        <v>200</v>
      </c>
      <c r="OJ20" s="59" t="s">
        <v>200</v>
      </c>
      <c r="OK20" s="59" t="s">
        <v>200</v>
      </c>
      <c r="OL20" s="59" t="s">
        <v>196</v>
      </c>
      <c r="OM20" s="59" t="s">
        <v>196</v>
      </c>
      <c r="ON20" s="59" t="s">
        <v>196</v>
      </c>
      <c r="OO20" s="59" t="s">
        <v>197</v>
      </c>
      <c r="OP20" s="59" t="s">
        <v>197</v>
      </c>
      <c r="OQ20" s="59" t="s">
        <v>197</v>
      </c>
      <c r="OR20" s="59" t="s">
        <v>198</v>
      </c>
      <c r="OS20" s="59" t="s">
        <v>198</v>
      </c>
      <c r="OT20" s="59" t="s">
        <v>198</v>
      </c>
      <c r="OU20" s="59" t="s">
        <v>199</v>
      </c>
      <c r="OV20" s="59" t="s">
        <v>199</v>
      </c>
      <c r="OW20" s="59" t="s">
        <v>199</v>
      </c>
      <c r="OX20" s="59" t="s">
        <v>200</v>
      </c>
      <c r="OY20" s="59" t="s">
        <v>200</v>
      </c>
      <c r="OZ20" s="59" t="s">
        <v>200</v>
      </c>
      <c r="PA20" s="59" t="s">
        <v>196</v>
      </c>
      <c r="PB20" s="59" t="s">
        <v>196</v>
      </c>
      <c r="PC20" s="59" t="s">
        <v>196</v>
      </c>
      <c r="PD20" s="59" t="s">
        <v>197</v>
      </c>
      <c r="PE20" s="59" t="s">
        <v>197</v>
      </c>
      <c r="PF20" s="59" t="s">
        <v>197</v>
      </c>
      <c r="PG20" s="59" t="s">
        <v>198</v>
      </c>
      <c r="PH20" s="59" t="s">
        <v>198</v>
      </c>
      <c r="PI20" s="59" t="s">
        <v>198</v>
      </c>
      <c r="PJ20" s="59" t="s">
        <v>199</v>
      </c>
      <c r="PK20" s="59" t="s">
        <v>199</v>
      </c>
      <c r="PL20" s="59" t="s">
        <v>199</v>
      </c>
      <c r="PM20" s="59" t="s">
        <v>200</v>
      </c>
      <c r="PN20" s="59" t="s">
        <v>200</v>
      </c>
      <c r="PO20" s="59" t="s">
        <v>200</v>
      </c>
      <c r="PP20" s="59" t="s">
        <v>196</v>
      </c>
      <c r="PQ20" s="59" t="s">
        <v>196</v>
      </c>
      <c r="PR20" s="59" t="s">
        <v>196</v>
      </c>
      <c r="PS20" s="59" t="s">
        <v>197</v>
      </c>
      <c r="PT20" s="59" t="s">
        <v>197</v>
      </c>
      <c r="PU20" s="59" t="s">
        <v>197</v>
      </c>
      <c r="PV20" s="59" t="s">
        <v>198</v>
      </c>
      <c r="PW20" s="59" t="s">
        <v>198</v>
      </c>
      <c r="PX20" s="59" t="s">
        <v>198</v>
      </c>
      <c r="PY20" s="59" t="s">
        <v>199</v>
      </c>
      <c r="PZ20" s="59" t="s">
        <v>199</v>
      </c>
      <c r="QA20" s="59" t="s">
        <v>199</v>
      </c>
      <c r="QB20" s="59" t="s">
        <v>200</v>
      </c>
      <c r="QC20" s="59" t="s">
        <v>200</v>
      </c>
      <c r="QD20" s="59" t="s">
        <v>200</v>
      </c>
      <c r="QE20" s="59" t="s">
        <v>196</v>
      </c>
      <c r="QF20" s="59" t="s">
        <v>196</v>
      </c>
      <c r="QG20" s="59" t="s">
        <v>196</v>
      </c>
      <c r="QH20" s="59" t="s">
        <v>197</v>
      </c>
      <c r="QI20" s="59" t="s">
        <v>197</v>
      </c>
      <c r="QJ20" s="59" t="s">
        <v>197</v>
      </c>
      <c r="QK20" s="59" t="s">
        <v>198</v>
      </c>
      <c r="QL20" s="59" t="s">
        <v>198</v>
      </c>
      <c r="QM20" s="59" t="s">
        <v>198</v>
      </c>
      <c r="QN20" s="59" t="s">
        <v>199</v>
      </c>
      <c r="QO20" s="59" t="s">
        <v>199</v>
      </c>
      <c r="QP20" s="59" t="s">
        <v>199</v>
      </c>
      <c r="QQ20" s="59" t="s">
        <v>200</v>
      </c>
      <c r="QR20" s="59" t="s">
        <v>200</v>
      </c>
      <c r="QS20" s="59" t="s">
        <v>200</v>
      </c>
      <c r="QT20" s="59" t="s">
        <v>196</v>
      </c>
      <c r="QU20" s="59" t="s">
        <v>196</v>
      </c>
      <c r="QV20" s="59" t="s">
        <v>196</v>
      </c>
      <c r="QW20" s="59" t="s">
        <v>197</v>
      </c>
      <c r="QX20" s="59" t="s">
        <v>197</v>
      </c>
      <c r="QY20" s="59" t="s">
        <v>197</v>
      </c>
      <c r="QZ20" s="59" t="s">
        <v>198</v>
      </c>
      <c r="RA20" s="59" t="s">
        <v>198</v>
      </c>
      <c r="RB20" s="59" t="s">
        <v>198</v>
      </c>
      <c r="RC20" s="59" t="s">
        <v>199</v>
      </c>
      <c r="RD20" s="59" t="s">
        <v>199</v>
      </c>
      <c r="RE20" s="59" t="s">
        <v>199</v>
      </c>
      <c r="RF20" s="59" t="s">
        <v>200</v>
      </c>
      <c r="RG20" s="59" t="s">
        <v>200</v>
      </c>
      <c r="RH20" s="59" t="s">
        <v>200</v>
      </c>
      <c r="RI20" s="59" t="s">
        <v>196</v>
      </c>
      <c r="RJ20" s="59" t="s">
        <v>196</v>
      </c>
      <c r="RK20" s="59" t="s">
        <v>196</v>
      </c>
      <c r="RL20" s="59" t="s">
        <v>197</v>
      </c>
      <c r="RM20" s="59" t="s">
        <v>197</v>
      </c>
      <c r="RN20" s="59" t="s">
        <v>197</v>
      </c>
      <c r="RO20" s="59" t="s">
        <v>198</v>
      </c>
      <c r="RP20" s="59" t="s">
        <v>198</v>
      </c>
      <c r="RQ20" s="59" t="s">
        <v>198</v>
      </c>
      <c r="RR20" s="59" t="s">
        <v>199</v>
      </c>
      <c r="RS20" s="59" t="s">
        <v>199</v>
      </c>
      <c r="RT20" s="59" t="s">
        <v>199</v>
      </c>
      <c r="RU20" s="59" t="s">
        <v>200</v>
      </c>
      <c r="RV20" s="59" t="s">
        <v>200</v>
      </c>
      <c r="RW20" s="59" t="s">
        <v>200</v>
      </c>
      <c r="RX20" s="59" t="s">
        <v>196</v>
      </c>
      <c r="RY20" s="59" t="s">
        <v>196</v>
      </c>
      <c r="RZ20" s="59" t="s">
        <v>196</v>
      </c>
      <c r="SA20" s="59" t="s">
        <v>197</v>
      </c>
      <c r="SB20" s="59" t="s">
        <v>197</v>
      </c>
      <c r="SC20" s="59" t="s">
        <v>197</v>
      </c>
      <c r="SD20" s="59" t="s">
        <v>198</v>
      </c>
      <c r="SE20" s="59" t="s">
        <v>198</v>
      </c>
      <c r="SF20" s="59" t="s">
        <v>198</v>
      </c>
      <c r="SG20" s="59" t="s">
        <v>199</v>
      </c>
      <c r="SH20" s="59" t="s">
        <v>199</v>
      </c>
      <c r="SI20" s="59" t="s">
        <v>199</v>
      </c>
      <c r="SJ20" s="59" t="s">
        <v>200</v>
      </c>
      <c r="SK20" s="59" t="s">
        <v>200</v>
      </c>
      <c r="SL20" s="59" t="s">
        <v>200</v>
      </c>
      <c r="SM20" s="59" t="s">
        <v>196</v>
      </c>
      <c r="SN20" s="59" t="s">
        <v>196</v>
      </c>
      <c r="SO20" s="59" t="s">
        <v>196</v>
      </c>
      <c r="SP20" s="59" t="s">
        <v>197</v>
      </c>
      <c r="SQ20" s="59" t="s">
        <v>197</v>
      </c>
      <c r="SR20" s="59" t="s">
        <v>197</v>
      </c>
      <c r="SS20" s="59" t="s">
        <v>198</v>
      </c>
      <c r="ST20" s="59" t="s">
        <v>198</v>
      </c>
      <c r="SU20" s="59" t="s">
        <v>198</v>
      </c>
      <c r="SV20" s="59" t="s">
        <v>199</v>
      </c>
      <c r="SW20" s="59" t="s">
        <v>199</v>
      </c>
      <c r="SX20" s="59" t="s">
        <v>199</v>
      </c>
      <c r="SY20" s="59" t="s">
        <v>200</v>
      </c>
      <c r="SZ20" s="59" t="s">
        <v>200</v>
      </c>
      <c r="TA20" s="59" t="s">
        <v>200</v>
      </c>
      <c r="TB20" s="59" t="s">
        <v>196</v>
      </c>
      <c r="TC20" s="59" t="s">
        <v>196</v>
      </c>
      <c r="TD20" s="59" t="s">
        <v>196</v>
      </c>
      <c r="TE20" s="59" t="s">
        <v>197</v>
      </c>
      <c r="TF20" s="59" t="s">
        <v>197</v>
      </c>
      <c r="TG20" s="59" t="s">
        <v>197</v>
      </c>
      <c r="TH20" s="59" t="s">
        <v>198</v>
      </c>
      <c r="TI20" s="59" t="s">
        <v>198</v>
      </c>
      <c r="TJ20" s="59" t="s">
        <v>198</v>
      </c>
      <c r="TK20" s="59" t="s">
        <v>199</v>
      </c>
      <c r="TL20" s="59" t="s">
        <v>199</v>
      </c>
      <c r="TM20" s="59" t="s">
        <v>199</v>
      </c>
      <c r="TN20" s="59" t="s">
        <v>200</v>
      </c>
      <c r="TO20" s="59" t="s">
        <v>200</v>
      </c>
      <c r="TP20" s="59" t="s">
        <v>200</v>
      </c>
      <c r="TQ20" s="59" t="s">
        <v>196</v>
      </c>
      <c r="TR20" s="59" t="s">
        <v>196</v>
      </c>
      <c r="TS20" s="59" t="s">
        <v>196</v>
      </c>
      <c r="TT20" s="59" t="s">
        <v>197</v>
      </c>
      <c r="TU20" s="59" t="s">
        <v>197</v>
      </c>
      <c r="TV20" s="59" t="s">
        <v>197</v>
      </c>
      <c r="TW20" s="59" t="s">
        <v>198</v>
      </c>
      <c r="TX20" s="59" t="s">
        <v>198</v>
      </c>
      <c r="TY20" s="59" t="s">
        <v>198</v>
      </c>
      <c r="TZ20" s="59" t="s">
        <v>199</v>
      </c>
      <c r="UA20" s="59" t="s">
        <v>199</v>
      </c>
      <c r="UB20" s="59" t="s">
        <v>199</v>
      </c>
      <c r="UC20" s="59" t="s">
        <v>200</v>
      </c>
      <c r="UD20" s="59" t="s">
        <v>200</v>
      </c>
      <c r="UE20" s="59" t="s">
        <v>200</v>
      </c>
      <c r="UF20" s="59" t="s">
        <v>196</v>
      </c>
      <c r="UG20" s="59" t="s">
        <v>196</v>
      </c>
      <c r="UH20" s="59" t="s">
        <v>196</v>
      </c>
      <c r="UI20" s="59" t="s">
        <v>197</v>
      </c>
      <c r="UJ20" s="59" t="s">
        <v>197</v>
      </c>
      <c r="UK20" s="59" t="s">
        <v>197</v>
      </c>
      <c r="UL20" s="59" t="s">
        <v>198</v>
      </c>
      <c r="UM20" s="59" t="s">
        <v>198</v>
      </c>
      <c r="UN20" s="59" t="s">
        <v>198</v>
      </c>
      <c r="UO20" s="59" t="s">
        <v>199</v>
      </c>
      <c r="UP20" s="59" t="s">
        <v>199</v>
      </c>
      <c r="UQ20" s="59" t="s">
        <v>199</v>
      </c>
      <c r="UR20" s="59" t="s">
        <v>200</v>
      </c>
      <c r="US20" s="59" t="s">
        <v>200</v>
      </c>
      <c r="UT20" s="59" t="s">
        <v>200</v>
      </c>
      <c r="UU20" s="59" t="s">
        <v>196</v>
      </c>
      <c r="UV20" s="59" t="s">
        <v>196</v>
      </c>
      <c r="UW20" s="59" t="s">
        <v>196</v>
      </c>
      <c r="UX20" s="59" t="s">
        <v>197</v>
      </c>
      <c r="UY20" s="59" t="s">
        <v>197</v>
      </c>
      <c r="UZ20" s="59" t="s">
        <v>197</v>
      </c>
      <c r="VA20" s="59" t="s">
        <v>198</v>
      </c>
      <c r="VB20" s="59" t="s">
        <v>198</v>
      </c>
      <c r="VC20" s="59" t="s">
        <v>198</v>
      </c>
      <c r="VD20" s="59" t="s">
        <v>199</v>
      </c>
      <c r="VE20" s="59" t="s">
        <v>199</v>
      </c>
      <c r="VF20" s="59" t="s">
        <v>199</v>
      </c>
      <c r="VG20" s="59" t="s">
        <v>200</v>
      </c>
      <c r="VH20" s="59" t="s">
        <v>200</v>
      </c>
      <c r="VI20" s="59" t="s">
        <v>200</v>
      </c>
      <c r="VJ20" s="59" t="s">
        <v>196</v>
      </c>
      <c r="VK20" s="59" t="s">
        <v>196</v>
      </c>
      <c r="VL20" s="59" t="s">
        <v>196</v>
      </c>
      <c r="VM20" s="59" t="s">
        <v>197</v>
      </c>
      <c r="VN20" s="59" t="s">
        <v>197</v>
      </c>
      <c r="VO20" s="59" t="s">
        <v>197</v>
      </c>
      <c r="VP20" s="59" t="s">
        <v>198</v>
      </c>
      <c r="VQ20" s="59" t="s">
        <v>198</v>
      </c>
      <c r="VR20" s="59" t="s">
        <v>198</v>
      </c>
      <c r="VS20" s="59" t="s">
        <v>199</v>
      </c>
      <c r="VT20" s="59" t="s">
        <v>199</v>
      </c>
      <c r="VU20" s="59" t="s">
        <v>199</v>
      </c>
      <c r="VV20" s="59" t="s">
        <v>200</v>
      </c>
      <c r="VW20" s="59" t="s">
        <v>200</v>
      </c>
      <c r="VX20" s="59" t="s">
        <v>200</v>
      </c>
      <c r="VY20" s="59" t="s">
        <v>196</v>
      </c>
      <c r="VZ20" s="59" t="s">
        <v>196</v>
      </c>
      <c r="WA20" s="59" t="s">
        <v>196</v>
      </c>
      <c r="WB20" s="59" t="s">
        <v>197</v>
      </c>
      <c r="WC20" s="59" t="s">
        <v>197</v>
      </c>
      <c r="WD20" s="59" t="s">
        <v>197</v>
      </c>
      <c r="WE20" s="59" t="s">
        <v>198</v>
      </c>
      <c r="WF20" s="59" t="s">
        <v>198</v>
      </c>
      <c r="WG20" s="59" t="s">
        <v>198</v>
      </c>
      <c r="WH20" s="59" t="s">
        <v>199</v>
      </c>
      <c r="WI20" s="59" t="s">
        <v>199</v>
      </c>
      <c r="WJ20" s="59" t="s">
        <v>199</v>
      </c>
      <c r="WK20" s="59" t="s">
        <v>200</v>
      </c>
      <c r="WL20" s="59" t="s">
        <v>200</v>
      </c>
      <c r="WM20" s="59" t="s">
        <v>200</v>
      </c>
      <c r="WN20" s="59" t="s">
        <v>196</v>
      </c>
      <c r="WO20" s="59" t="s">
        <v>196</v>
      </c>
      <c r="WP20" s="59" t="s">
        <v>196</v>
      </c>
      <c r="WQ20" s="59" t="s">
        <v>197</v>
      </c>
      <c r="WR20" s="59" t="s">
        <v>197</v>
      </c>
      <c r="WS20" s="59" t="s">
        <v>197</v>
      </c>
      <c r="WT20" s="59" t="s">
        <v>198</v>
      </c>
      <c r="WU20" s="59" t="s">
        <v>198</v>
      </c>
      <c r="WV20" s="59" t="s">
        <v>198</v>
      </c>
      <c r="WW20" s="59" t="s">
        <v>199</v>
      </c>
      <c r="WX20" s="59" t="s">
        <v>199</v>
      </c>
      <c r="WY20" s="59" t="s">
        <v>199</v>
      </c>
      <c r="WZ20" s="59" t="s">
        <v>200</v>
      </c>
      <c r="XA20" s="59" t="s">
        <v>200</v>
      </c>
      <c r="XB20" s="59" t="s">
        <v>200</v>
      </c>
      <c r="XC20" s="59" t="s">
        <v>196</v>
      </c>
      <c r="XD20" s="59" t="s">
        <v>196</v>
      </c>
      <c r="XE20" s="59" t="s">
        <v>196</v>
      </c>
      <c r="XF20" s="59" t="s">
        <v>197</v>
      </c>
      <c r="XG20" s="59" t="s">
        <v>197</v>
      </c>
      <c r="XH20" s="59" t="s">
        <v>197</v>
      </c>
      <c r="XI20" s="59" t="s">
        <v>198</v>
      </c>
      <c r="XJ20" s="59" t="s">
        <v>198</v>
      </c>
      <c r="XK20" s="59" t="s">
        <v>198</v>
      </c>
      <c r="XL20" s="59" t="s">
        <v>199</v>
      </c>
      <c r="XM20" s="59" t="s">
        <v>199</v>
      </c>
      <c r="XN20" s="59" t="s">
        <v>199</v>
      </c>
      <c r="XO20" s="59" t="s">
        <v>200</v>
      </c>
      <c r="XP20" s="59" t="s">
        <v>200</v>
      </c>
      <c r="XQ20" s="59" t="s">
        <v>200</v>
      </c>
      <c r="XR20" s="59" t="s">
        <v>196</v>
      </c>
      <c r="XS20" s="59" t="s">
        <v>196</v>
      </c>
      <c r="XT20" s="59" t="s">
        <v>196</v>
      </c>
      <c r="XU20" s="59" t="s">
        <v>197</v>
      </c>
      <c r="XV20" s="59" t="s">
        <v>197</v>
      </c>
      <c r="XW20" s="59" t="s">
        <v>197</v>
      </c>
      <c r="XX20" s="59" t="s">
        <v>198</v>
      </c>
      <c r="XY20" s="59" t="s">
        <v>198</v>
      </c>
      <c r="XZ20" s="59" t="s">
        <v>198</v>
      </c>
      <c r="YA20" s="59" t="s">
        <v>199</v>
      </c>
      <c r="YB20" s="59" t="s">
        <v>199</v>
      </c>
      <c r="YC20" s="59" t="s">
        <v>199</v>
      </c>
      <c r="YD20" s="59" t="s">
        <v>200</v>
      </c>
      <c r="YE20" s="59" t="s">
        <v>200</v>
      </c>
      <c r="YF20" s="59" t="s">
        <v>200</v>
      </c>
      <c r="YG20" s="59" t="s">
        <v>196</v>
      </c>
      <c r="YH20" s="59" t="s">
        <v>196</v>
      </c>
      <c r="YI20" s="59" t="s">
        <v>196</v>
      </c>
      <c r="YJ20" s="59" t="s">
        <v>197</v>
      </c>
      <c r="YK20" s="59" t="s">
        <v>197</v>
      </c>
      <c r="YL20" s="59" t="s">
        <v>197</v>
      </c>
      <c r="YM20" s="59" t="s">
        <v>198</v>
      </c>
      <c r="YN20" s="59" t="s">
        <v>198</v>
      </c>
      <c r="YO20" s="59" t="s">
        <v>198</v>
      </c>
      <c r="YP20" s="59" t="s">
        <v>199</v>
      </c>
      <c r="YQ20" s="59" t="s">
        <v>199</v>
      </c>
      <c r="YR20" s="59" t="s">
        <v>199</v>
      </c>
      <c r="YS20" s="59" t="s">
        <v>200</v>
      </c>
      <c r="YT20" s="59" t="s">
        <v>200</v>
      </c>
      <c r="YU20" s="59" t="s">
        <v>200</v>
      </c>
      <c r="YV20" s="59" t="s">
        <v>196</v>
      </c>
      <c r="YW20" s="59" t="s">
        <v>196</v>
      </c>
      <c r="YX20" s="59" t="s">
        <v>196</v>
      </c>
      <c r="YY20" s="59" t="s">
        <v>197</v>
      </c>
      <c r="YZ20" s="59" t="s">
        <v>197</v>
      </c>
      <c r="ZA20" s="59" t="s">
        <v>197</v>
      </c>
      <c r="ZB20" s="59" t="s">
        <v>198</v>
      </c>
      <c r="ZC20" s="59" t="s">
        <v>198</v>
      </c>
      <c r="ZD20" s="59" t="s">
        <v>198</v>
      </c>
      <c r="ZE20" s="59" t="s">
        <v>199</v>
      </c>
      <c r="ZF20" s="59" t="s">
        <v>199</v>
      </c>
      <c r="ZG20" s="59" t="s">
        <v>199</v>
      </c>
      <c r="ZH20" s="59" t="s">
        <v>200</v>
      </c>
      <c r="ZI20" s="59" t="s">
        <v>200</v>
      </c>
      <c r="ZJ20" s="59" t="s">
        <v>200</v>
      </c>
      <c r="ZK20" s="59" t="s">
        <v>196</v>
      </c>
      <c r="ZL20" s="59" t="s">
        <v>196</v>
      </c>
      <c r="ZM20" s="59" t="s">
        <v>196</v>
      </c>
      <c r="ZN20" s="59" t="s">
        <v>197</v>
      </c>
      <c r="ZO20" s="59" t="s">
        <v>197</v>
      </c>
      <c r="ZP20" s="59" t="s">
        <v>197</v>
      </c>
      <c r="ZQ20" s="59" t="s">
        <v>198</v>
      </c>
      <c r="ZR20" s="59" t="s">
        <v>198</v>
      </c>
      <c r="ZS20" s="59" t="s">
        <v>198</v>
      </c>
      <c r="ZT20" s="59" t="s">
        <v>199</v>
      </c>
      <c r="ZU20" s="59" t="s">
        <v>199</v>
      </c>
      <c r="ZV20" s="59" t="s">
        <v>199</v>
      </c>
      <c r="ZW20" s="59" t="s">
        <v>200</v>
      </c>
      <c r="ZX20" s="59" t="s">
        <v>200</v>
      </c>
      <c r="ZY20" s="59" t="s">
        <v>200</v>
      </c>
      <c r="ZZ20" s="59" t="s">
        <v>196</v>
      </c>
      <c r="AAA20" s="59" t="s">
        <v>196</v>
      </c>
      <c r="AAB20" s="59" t="s">
        <v>196</v>
      </c>
      <c r="AAC20" s="59" t="s">
        <v>197</v>
      </c>
      <c r="AAD20" s="59" t="s">
        <v>197</v>
      </c>
      <c r="AAE20" s="59" t="s">
        <v>197</v>
      </c>
      <c r="AAF20" s="59" t="s">
        <v>198</v>
      </c>
      <c r="AAG20" s="59" t="s">
        <v>198</v>
      </c>
      <c r="AAH20" s="59" t="s">
        <v>198</v>
      </c>
      <c r="AAI20" s="59" t="s">
        <v>199</v>
      </c>
      <c r="AAJ20" s="59" t="s">
        <v>199</v>
      </c>
      <c r="AAK20" s="59" t="s">
        <v>199</v>
      </c>
      <c r="AAL20" s="59" t="s">
        <v>200</v>
      </c>
      <c r="AAM20" s="59" t="s">
        <v>200</v>
      </c>
      <c r="AAN20" s="59" t="s">
        <v>200</v>
      </c>
      <c r="AAO20" s="274"/>
      <c r="AAP20" s="59"/>
      <c r="AAQ20" s="59"/>
      <c r="AAR20" s="59"/>
      <c r="AAS20" s="59"/>
      <c r="AAT20" s="59"/>
      <c r="AAU20" s="59"/>
      <c r="AAV20" s="59"/>
      <c r="AAW20" s="59"/>
      <c r="AAX20" s="59"/>
      <c r="AAY20" s="59"/>
      <c r="AAZ20" s="59"/>
      <c r="ABA20" s="59"/>
      <c r="ABB20" s="59"/>
      <c r="ABC20" s="59"/>
    </row>
    <row r="21" spans="4:731" x14ac:dyDescent="0.3">
      <c r="D21" s="3" t="s">
        <v>446</v>
      </c>
      <c r="F21" s="3">
        <v>666501</v>
      </c>
      <c r="G21" s="3" t="s">
        <v>69</v>
      </c>
      <c r="H21" s="275">
        <f t="shared" ref="H21:J40" si="44">IFERROR(AVERAGEIFS(
  $AA21:$ABD21,
  $AA$19:$ABD$19, H$20,
  $AA21:$ABD21, "&gt;0",
  $AA$17:$ABD$17, "&gt;=" &amp; $H$17,
  $AA$17:$ABD$17, "&lt;=" &amp; $I$17
),"")</f>
        <v>12</v>
      </c>
      <c r="I21" s="135">
        <f t="shared" si="44"/>
        <v>106.3125</v>
      </c>
      <c r="J21" s="276" t="str">
        <f t="shared" si="44"/>
        <v/>
      </c>
      <c r="K21" s="275" cm="1">
        <f t="array" ref="K21">IFERROR(
  _xlfn.STDEV.S(
    IF(
      ($AA$19:$AAN$19=K$20) *
      ($AA21:$AAN21&gt;0) *
      ($AA$17:$AAN$17 &gt;= $H$17) *
      ($AA$17:$AAN$17 &lt;= $I$17),
      $AA21:$AAN21
    )
  ),
  ""
)</f>
        <v>7.0639932049797443</v>
      </c>
      <c r="L21" s="135" cm="1">
        <f t="array" ref="L21">IFERROR(
  _xlfn.STDEV.S(
    IF(
      ($AA$19:$AAN$19=L$20) *
      ($AA21:$AAN21&gt;0) *
      ($AA$17:$AAN$17 &gt;= $H$17) *
      ($AA$17:$AAN$17 &lt;= $I$17),
      $AA21:$AAN21
    )
  ),
  ""
)</f>
        <v>38.069618245174631</v>
      </c>
      <c r="M21" s="276" t="str" cm="1">
        <f t="array" ref="M21">IFERROR(
  _xlfn.STDEV.S(
    IF(
      ($AA$19:$AAN$19=M$20) *
      ($AA21:$AAN21&gt;0) *
      ($AA$17:$AAN$17 &gt;= $H$17) *
      ($AA$17:$AAN$17 &lt;= $I$17),
      $AA21:$AAN21
    )
  ),
  ""
)</f>
        <v/>
      </c>
      <c r="N21" s="275">
        <f t="shared" ref="N21:P40" si="45">IFERROR(
  _xlfn.MAXIFS(
    $AA21:$ABD21,
    $AA$19:$ABD$19, H$20,
    $AA21:$ABD21, "&gt;10",
    $AA$17:$ABD$17, "&gt;=" &amp; $H$17,
    $AA$17:$ABD$17, "&lt;=" &amp; $I$17
  ),
  ""
)</f>
        <v>27</v>
      </c>
      <c r="O21" s="135">
        <f t="shared" si="45"/>
        <v>192</v>
      </c>
      <c r="P21" s="276">
        <f t="shared" si="45"/>
        <v>0</v>
      </c>
      <c r="Q21">
        <f>VLOOKUP($F21,Old!$C$23:$G$43,3)</f>
        <v>0.05</v>
      </c>
      <c r="R21">
        <f t="shared" ref="R21:S40" si="46">IF(H21&lt;&gt;"",H21*$Q21,"")</f>
        <v>0.60000000000000009</v>
      </c>
      <c r="S21">
        <f>IF(I21&lt;&gt;"",I21*$Q21,"")</f>
        <v>5.3156250000000007</v>
      </c>
      <c r="T21" t="str">
        <f t="shared" ref="T21:T40" si="47">IF(J21&lt;&gt;"",J21*$Q21,"")</f>
        <v/>
      </c>
      <c r="U21">
        <f>VLOOKUP($F21,Old!$C$23:$G$43,5)</f>
        <v>0.05</v>
      </c>
      <c r="V21">
        <f>IFERROR(U21*I21,"")</f>
        <v>5.3156250000000007</v>
      </c>
      <c r="Z21" s="3">
        <v>666501</v>
      </c>
      <c r="AA21" s="277">
        <v>0</v>
      </c>
      <c r="AB21" s="277">
        <v>0</v>
      </c>
      <c r="AC21" s="277">
        <v>0</v>
      </c>
      <c r="AD21" s="277">
        <v>0</v>
      </c>
      <c r="AE21" s="277">
        <v>0</v>
      </c>
      <c r="AF21" s="277">
        <v>0</v>
      </c>
      <c r="AG21" s="277">
        <v>0</v>
      </c>
      <c r="AH21" s="277">
        <v>0</v>
      </c>
      <c r="AI21" s="277">
        <v>0</v>
      </c>
      <c r="AJ21" s="277">
        <v>0</v>
      </c>
      <c r="AK21" s="277">
        <v>0</v>
      </c>
      <c r="AL21" s="277">
        <v>0</v>
      </c>
      <c r="AM21" s="277">
        <v>0</v>
      </c>
      <c r="AN21" s="277">
        <v>0</v>
      </c>
      <c r="AO21" s="277">
        <v>0</v>
      </c>
      <c r="AP21" s="277">
        <v>0</v>
      </c>
      <c r="AQ21" s="277">
        <v>72</v>
      </c>
      <c r="AR21" s="277">
        <v>0</v>
      </c>
      <c r="AS21" s="277">
        <v>0</v>
      </c>
      <c r="AT21" s="277">
        <v>112</v>
      </c>
      <c r="AU21" s="277">
        <v>0</v>
      </c>
      <c r="AV21" s="277">
        <v>0</v>
      </c>
      <c r="AW21" s="277">
        <v>96</v>
      </c>
      <c r="AX21" s="277">
        <v>0</v>
      </c>
      <c r="AY21" s="277">
        <v>0</v>
      </c>
      <c r="AZ21" s="277">
        <v>50</v>
      </c>
      <c r="BA21" s="277">
        <v>0</v>
      </c>
      <c r="BB21" s="277">
        <v>0</v>
      </c>
      <c r="BC21" s="277">
        <v>50</v>
      </c>
      <c r="BD21" s="277">
        <v>0</v>
      </c>
      <c r="BE21" s="277">
        <v>0</v>
      </c>
      <c r="BF21" s="277">
        <v>102</v>
      </c>
      <c r="BG21" s="277">
        <v>0</v>
      </c>
      <c r="BH21" s="277">
        <v>0</v>
      </c>
      <c r="BI21" s="277">
        <v>102</v>
      </c>
      <c r="BJ21" s="277">
        <v>0</v>
      </c>
      <c r="BK21" s="277">
        <v>0</v>
      </c>
      <c r="BL21" s="277">
        <v>120</v>
      </c>
      <c r="BM21" s="277">
        <v>0</v>
      </c>
      <c r="BN21" s="277">
        <v>0</v>
      </c>
      <c r="BO21" s="277">
        <v>78</v>
      </c>
      <c r="BP21" s="277">
        <v>0</v>
      </c>
      <c r="BQ21" s="277">
        <v>0</v>
      </c>
      <c r="BR21" s="277">
        <v>0</v>
      </c>
      <c r="BS21" s="277">
        <v>0</v>
      </c>
      <c r="BT21" s="277">
        <v>0</v>
      </c>
      <c r="BU21" s="277">
        <v>0</v>
      </c>
      <c r="BV21" s="277">
        <v>0</v>
      </c>
      <c r="BW21" s="277">
        <v>0</v>
      </c>
      <c r="BX21" s="277">
        <v>60</v>
      </c>
      <c r="BY21" s="277">
        <v>0</v>
      </c>
      <c r="BZ21" s="277">
        <v>0</v>
      </c>
      <c r="CA21" s="277">
        <v>0</v>
      </c>
      <c r="CB21" s="277">
        <v>0</v>
      </c>
      <c r="CC21" s="277">
        <v>0</v>
      </c>
      <c r="CD21" s="277">
        <v>0</v>
      </c>
      <c r="CE21" s="277">
        <v>0</v>
      </c>
      <c r="CF21" s="277">
        <v>0</v>
      </c>
      <c r="CG21" s="277">
        <v>66</v>
      </c>
      <c r="CH21" s="277">
        <v>0</v>
      </c>
      <c r="CI21" s="277">
        <v>0</v>
      </c>
      <c r="CJ21" s="277">
        <v>78</v>
      </c>
      <c r="CK21" s="277">
        <v>0</v>
      </c>
      <c r="CL21" s="277">
        <v>0</v>
      </c>
      <c r="CM21" s="277">
        <v>0</v>
      </c>
      <c r="CN21" s="277">
        <v>0</v>
      </c>
      <c r="CO21" s="277">
        <v>0</v>
      </c>
      <c r="CP21" s="277">
        <v>120</v>
      </c>
      <c r="CQ21" s="277">
        <v>0</v>
      </c>
      <c r="CR21" s="277">
        <v>0</v>
      </c>
      <c r="CS21" s="277">
        <v>100</v>
      </c>
      <c r="CT21" s="277">
        <v>0</v>
      </c>
      <c r="CU21" s="277">
        <v>0</v>
      </c>
      <c r="CV21" s="277">
        <v>0</v>
      </c>
      <c r="CW21" s="277">
        <v>0</v>
      </c>
      <c r="CX21" s="277">
        <v>0</v>
      </c>
      <c r="CY21" s="277">
        <v>0</v>
      </c>
      <c r="CZ21" s="277">
        <v>0</v>
      </c>
      <c r="DA21" s="277">
        <v>0</v>
      </c>
      <c r="DB21" s="277">
        <v>0</v>
      </c>
      <c r="DC21" s="277">
        <v>0</v>
      </c>
      <c r="DD21" s="277">
        <v>0</v>
      </c>
      <c r="DE21" s="277">
        <v>0</v>
      </c>
      <c r="DF21" s="277">
        <v>0</v>
      </c>
      <c r="DG21" s="277">
        <v>0</v>
      </c>
      <c r="DH21" s="277">
        <v>0</v>
      </c>
      <c r="DI21" s="277">
        <v>0</v>
      </c>
      <c r="DJ21" s="277">
        <v>0</v>
      </c>
      <c r="DK21" s="277">
        <v>0</v>
      </c>
      <c r="DL21" s="277">
        <v>0</v>
      </c>
      <c r="DM21" s="277">
        <v>0</v>
      </c>
      <c r="DN21" s="277">
        <v>0</v>
      </c>
      <c r="DO21" s="277">
        <v>0</v>
      </c>
      <c r="DP21" s="277">
        <v>0</v>
      </c>
      <c r="DQ21" s="277">
        <v>0</v>
      </c>
      <c r="DR21" s="277">
        <v>0</v>
      </c>
      <c r="DS21" s="277">
        <v>0</v>
      </c>
      <c r="DT21" s="277">
        <v>0</v>
      </c>
      <c r="DU21" s="277">
        <v>0</v>
      </c>
      <c r="DV21" s="277">
        <v>0</v>
      </c>
      <c r="DW21" s="277">
        <v>0</v>
      </c>
      <c r="DX21" s="277">
        <v>0</v>
      </c>
      <c r="DY21" s="277">
        <v>0</v>
      </c>
      <c r="DZ21" s="277">
        <v>0</v>
      </c>
      <c r="EA21" s="277">
        <v>0</v>
      </c>
      <c r="EB21" s="277">
        <v>0</v>
      </c>
      <c r="EC21" s="277">
        <v>0</v>
      </c>
      <c r="ED21" s="277">
        <v>0</v>
      </c>
      <c r="EE21" s="277">
        <v>0</v>
      </c>
      <c r="EF21" s="277">
        <v>0</v>
      </c>
      <c r="EG21" s="277">
        <v>0</v>
      </c>
      <c r="EH21" s="277">
        <v>0</v>
      </c>
      <c r="EI21" s="277">
        <v>0</v>
      </c>
      <c r="EJ21" s="277">
        <v>0</v>
      </c>
      <c r="EK21" s="277">
        <v>0</v>
      </c>
      <c r="EL21" s="277">
        <v>0</v>
      </c>
      <c r="EM21" s="277">
        <v>0</v>
      </c>
      <c r="EN21" s="277">
        <v>0</v>
      </c>
      <c r="EO21" s="277">
        <v>0</v>
      </c>
      <c r="EP21" s="277">
        <v>0</v>
      </c>
      <c r="EQ21" s="277">
        <v>0</v>
      </c>
      <c r="ER21" s="277">
        <v>0</v>
      </c>
      <c r="ES21" s="277">
        <v>0</v>
      </c>
      <c r="ET21" s="277">
        <v>0</v>
      </c>
      <c r="EU21" s="277">
        <v>0</v>
      </c>
      <c r="EV21" s="277">
        <v>0</v>
      </c>
      <c r="EW21" s="277">
        <v>0</v>
      </c>
      <c r="EX21" s="277">
        <v>0</v>
      </c>
      <c r="EY21" s="277">
        <v>0</v>
      </c>
      <c r="EZ21" s="277">
        <v>0</v>
      </c>
      <c r="FA21" s="277">
        <v>0</v>
      </c>
      <c r="FB21" s="277">
        <v>0</v>
      </c>
      <c r="FC21" s="277">
        <v>0</v>
      </c>
      <c r="FD21" s="277">
        <v>0</v>
      </c>
      <c r="FE21" s="277">
        <v>0</v>
      </c>
      <c r="FF21" s="277">
        <v>0</v>
      </c>
      <c r="FG21" s="277">
        <v>150</v>
      </c>
      <c r="FH21" s="277">
        <v>0</v>
      </c>
      <c r="FI21" s="277">
        <v>0</v>
      </c>
      <c r="FJ21" s="277">
        <v>171</v>
      </c>
      <c r="FK21" s="277">
        <v>0</v>
      </c>
      <c r="FL21" s="277">
        <v>0</v>
      </c>
      <c r="FM21" s="277">
        <v>160</v>
      </c>
      <c r="FN21" s="277">
        <v>0</v>
      </c>
      <c r="FO21" s="277">
        <v>0</v>
      </c>
      <c r="FP21" s="277">
        <v>0</v>
      </c>
      <c r="FQ21" s="277">
        <v>0</v>
      </c>
      <c r="FR21" s="277">
        <v>0</v>
      </c>
      <c r="FS21" s="277">
        <v>40</v>
      </c>
      <c r="FT21" s="277">
        <v>0</v>
      </c>
      <c r="FU21" s="277">
        <v>0</v>
      </c>
      <c r="FV21" s="277">
        <v>225</v>
      </c>
      <c r="FW21" s="277">
        <v>0</v>
      </c>
      <c r="FX21" s="277">
        <v>0</v>
      </c>
      <c r="FY21" s="277">
        <v>150</v>
      </c>
      <c r="FZ21" s="277">
        <v>0</v>
      </c>
      <c r="GA21" s="277">
        <v>0</v>
      </c>
      <c r="GB21" s="277">
        <v>110</v>
      </c>
      <c r="GC21" s="277">
        <v>0</v>
      </c>
      <c r="GD21" s="277">
        <v>0</v>
      </c>
      <c r="GE21" s="277">
        <v>100</v>
      </c>
      <c r="GF21" s="277">
        <v>0</v>
      </c>
      <c r="GG21" s="277">
        <v>0</v>
      </c>
      <c r="GH21" s="277">
        <v>113</v>
      </c>
      <c r="GI21" s="277">
        <v>0</v>
      </c>
      <c r="GJ21" s="277">
        <v>0</v>
      </c>
      <c r="GK21" s="277">
        <v>150</v>
      </c>
      <c r="GL21" s="277">
        <v>0</v>
      </c>
      <c r="GM21" s="277">
        <v>0</v>
      </c>
      <c r="GN21" s="277">
        <v>150</v>
      </c>
      <c r="GO21" s="277">
        <v>0</v>
      </c>
      <c r="GP21" s="277">
        <v>0</v>
      </c>
      <c r="GQ21" s="277">
        <v>0</v>
      </c>
      <c r="GR21" s="277">
        <v>0</v>
      </c>
      <c r="GS21" s="277">
        <v>0</v>
      </c>
      <c r="GT21" s="277">
        <v>0</v>
      </c>
      <c r="GU21" s="277">
        <v>0</v>
      </c>
      <c r="GV21" s="277">
        <v>0</v>
      </c>
      <c r="GW21" s="277">
        <v>0</v>
      </c>
      <c r="GX21" s="277">
        <v>0</v>
      </c>
      <c r="GY21" s="277">
        <v>0</v>
      </c>
      <c r="GZ21" s="277">
        <v>159</v>
      </c>
      <c r="HA21" s="277">
        <v>0</v>
      </c>
      <c r="HB21" s="277">
        <v>0</v>
      </c>
      <c r="HC21" s="277">
        <v>130</v>
      </c>
      <c r="HD21" s="277">
        <v>0</v>
      </c>
      <c r="HE21" s="277">
        <v>0</v>
      </c>
      <c r="HF21" s="277">
        <v>100</v>
      </c>
      <c r="HG21" s="277">
        <v>0</v>
      </c>
      <c r="HH21" s="277">
        <v>0</v>
      </c>
      <c r="HI21" s="277">
        <v>0</v>
      </c>
      <c r="HJ21" s="277">
        <v>0</v>
      </c>
      <c r="HK21" s="277">
        <v>0</v>
      </c>
      <c r="HL21" s="277">
        <v>50</v>
      </c>
      <c r="HM21" s="277">
        <v>0</v>
      </c>
      <c r="HN21" s="277">
        <v>6</v>
      </c>
      <c r="HO21" s="277">
        <v>0</v>
      </c>
      <c r="HP21" s="277">
        <v>0</v>
      </c>
      <c r="HQ21" s="277">
        <v>0</v>
      </c>
      <c r="HR21" s="277">
        <v>0</v>
      </c>
      <c r="HS21" s="277">
        <v>0</v>
      </c>
      <c r="HT21" s="277">
        <v>12</v>
      </c>
      <c r="HU21" s="277">
        <v>0</v>
      </c>
      <c r="HV21" s="277">
        <v>0</v>
      </c>
      <c r="HW21" s="277">
        <v>11</v>
      </c>
      <c r="HX21" s="277">
        <v>0</v>
      </c>
      <c r="HY21" s="277">
        <v>0</v>
      </c>
      <c r="HZ21" s="277">
        <v>10</v>
      </c>
      <c r="IA21" s="277">
        <v>0</v>
      </c>
      <c r="IB21" s="277">
        <v>0</v>
      </c>
      <c r="IC21" s="277">
        <v>0</v>
      </c>
      <c r="ID21" s="277">
        <v>0</v>
      </c>
      <c r="IE21" s="277">
        <v>0</v>
      </c>
      <c r="IF21" s="277">
        <v>0</v>
      </c>
      <c r="IG21" s="277">
        <v>0</v>
      </c>
      <c r="IH21" s="277">
        <v>0</v>
      </c>
      <c r="II21" s="277">
        <v>0</v>
      </c>
      <c r="IJ21" s="277">
        <v>0</v>
      </c>
      <c r="IK21" s="277">
        <v>0</v>
      </c>
      <c r="IL21" s="277">
        <v>0</v>
      </c>
      <c r="IM21" s="277">
        <v>0</v>
      </c>
      <c r="IN21" s="277">
        <v>0</v>
      </c>
      <c r="IO21" s="277">
        <v>0</v>
      </c>
      <c r="IP21" s="277">
        <v>0</v>
      </c>
      <c r="IQ21" s="277">
        <v>0</v>
      </c>
      <c r="IR21" s="277">
        <v>0</v>
      </c>
      <c r="IS21" s="277">
        <v>0</v>
      </c>
      <c r="IT21" s="277">
        <v>0</v>
      </c>
      <c r="IU21" s="277">
        <v>0</v>
      </c>
      <c r="IV21" s="277">
        <v>0</v>
      </c>
      <c r="IW21" s="277">
        <v>0</v>
      </c>
      <c r="IX21" s="277">
        <v>0</v>
      </c>
      <c r="IY21" s="277">
        <v>0</v>
      </c>
      <c r="IZ21" s="277">
        <v>0</v>
      </c>
      <c r="JA21" s="277">
        <v>0</v>
      </c>
      <c r="JB21" s="277">
        <v>0</v>
      </c>
      <c r="JC21" s="277">
        <v>0</v>
      </c>
      <c r="JD21" s="277">
        <v>0</v>
      </c>
      <c r="JE21" s="277">
        <v>0</v>
      </c>
      <c r="JF21" s="277">
        <v>0</v>
      </c>
      <c r="JG21" s="277">
        <v>0</v>
      </c>
      <c r="JH21" s="277">
        <v>0</v>
      </c>
      <c r="JI21" s="277">
        <v>0</v>
      </c>
      <c r="JJ21" s="277">
        <v>0</v>
      </c>
      <c r="JK21" s="277">
        <v>0</v>
      </c>
      <c r="JL21" s="277">
        <v>0</v>
      </c>
      <c r="JM21" s="277">
        <v>0</v>
      </c>
      <c r="JN21" s="277">
        <v>0</v>
      </c>
      <c r="JO21" s="277">
        <v>0</v>
      </c>
      <c r="JP21" s="277">
        <v>0</v>
      </c>
      <c r="JQ21" s="277">
        <v>0</v>
      </c>
      <c r="JR21" s="277">
        <v>0</v>
      </c>
      <c r="JS21" s="277">
        <v>0</v>
      </c>
      <c r="JT21" s="277">
        <v>0</v>
      </c>
      <c r="JU21" s="277">
        <v>0</v>
      </c>
      <c r="JV21" s="277">
        <v>0</v>
      </c>
      <c r="JW21" s="277">
        <v>105</v>
      </c>
      <c r="JX21" s="277">
        <v>0</v>
      </c>
      <c r="JY21" s="277">
        <v>0</v>
      </c>
      <c r="JZ21" s="277">
        <v>159</v>
      </c>
      <c r="KA21" s="277">
        <v>0</v>
      </c>
      <c r="KB21" s="277">
        <v>0</v>
      </c>
      <c r="KC21" s="277">
        <v>136</v>
      </c>
      <c r="KD21" s="277">
        <v>0</v>
      </c>
      <c r="KE21" s="277">
        <v>0</v>
      </c>
      <c r="KF21" s="277">
        <v>96</v>
      </c>
      <c r="KG21" s="277">
        <v>0</v>
      </c>
      <c r="KH21" s="277">
        <v>0</v>
      </c>
      <c r="KI21" s="277">
        <v>60</v>
      </c>
      <c r="KJ21" s="277">
        <v>0</v>
      </c>
      <c r="KK21" s="277">
        <v>0</v>
      </c>
      <c r="KL21" s="277">
        <v>144</v>
      </c>
      <c r="KM21" s="277">
        <v>0</v>
      </c>
      <c r="KN21" s="277">
        <v>0</v>
      </c>
      <c r="KO21" s="277">
        <v>165</v>
      </c>
      <c r="KP21" s="277">
        <v>0</v>
      </c>
      <c r="KQ21" s="277">
        <v>0</v>
      </c>
      <c r="KR21" s="277">
        <v>204</v>
      </c>
      <c r="KS21" s="277">
        <v>0</v>
      </c>
      <c r="KT21" s="277">
        <v>0</v>
      </c>
      <c r="KU21" s="277">
        <v>168</v>
      </c>
      <c r="KV21" s="277">
        <v>0</v>
      </c>
      <c r="KW21" s="277">
        <v>0</v>
      </c>
      <c r="KX21" s="277">
        <v>99</v>
      </c>
      <c r="KY21" s="277">
        <v>0</v>
      </c>
      <c r="KZ21" s="277">
        <v>0</v>
      </c>
      <c r="LA21" s="277">
        <v>162</v>
      </c>
      <c r="LB21" s="277">
        <v>0</v>
      </c>
      <c r="LC21" s="277">
        <v>0</v>
      </c>
      <c r="LD21" s="277">
        <v>186</v>
      </c>
      <c r="LE21" s="277">
        <v>0</v>
      </c>
      <c r="LF21" s="277">
        <v>0</v>
      </c>
      <c r="LG21" s="277">
        <v>165</v>
      </c>
      <c r="LH21" s="277">
        <v>0</v>
      </c>
      <c r="LI21" s="277">
        <v>0</v>
      </c>
      <c r="LJ21" s="277">
        <v>163</v>
      </c>
      <c r="LK21" s="277">
        <v>0</v>
      </c>
      <c r="LL21" s="277">
        <v>0</v>
      </c>
      <c r="LM21" s="277">
        <v>0</v>
      </c>
      <c r="LN21" s="277">
        <v>0</v>
      </c>
      <c r="LO21" s="277">
        <v>0</v>
      </c>
      <c r="LP21" s="277">
        <v>435</v>
      </c>
      <c r="LQ21" s="277">
        <v>0</v>
      </c>
      <c r="LR21" s="277">
        <v>0</v>
      </c>
      <c r="LS21" s="277">
        <v>252</v>
      </c>
      <c r="LT21" s="277">
        <v>0</v>
      </c>
      <c r="LU21" s="277">
        <v>0</v>
      </c>
      <c r="LV21" s="277">
        <v>222</v>
      </c>
      <c r="LW21" s="277">
        <v>0</v>
      </c>
      <c r="LX21" s="277">
        <v>0</v>
      </c>
      <c r="LY21" s="277">
        <v>198</v>
      </c>
      <c r="LZ21" s="277">
        <v>0</v>
      </c>
      <c r="MA21" s="277">
        <v>0</v>
      </c>
      <c r="MB21" s="277">
        <v>0</v>
      </c>
      <c r="MC21" s="277">
        <v>0</v>
      </c>
      <c r="MD21" s="277">
        <v>0</v>
      </c>
      <c r="ME21" s="277">
        <v>0</v>
      </c>
      <c r="MF21" s="277">
        <v>0</v>
      </c>
      <c r="MG21" s="277">
        <v>0</v>
      </c>
      <c r="MH21" s="277">
        <v>45</v>
      </c>
      <c r="MI21" s="277">
        <v>0</v>
      </c>
      <c r="MJ21" s="277">
        <v>0</v>
      </c>
      <c r="MK21" s="277">
        <v>201</v>
      </c>
      <c r="ML21" s="277">
        <v>0</v>
      </c>
      <c r="MM21" s="277">
        <v>0</v>
      </c>
      <c r="MN21" s="277">
        <v>0</v>
      </c>
      <c r="MO21" s="277">
        <v>0</v>
      </c>
      <c r="MP21" s="277">
        <v>0</v>
      </c>
      <c r="MQ21" s="277">
        <v>135</v>
      </c>
      <c r="MR21" s="277">
        <v>0</v>
      </c>
      <c r="MS21" s="277">
        <v>12</v>
      </c>
      <c r="MT21" s="277">
        <v>0</v>
      </c>
      <c r="MU21" s="277">
        <v>0</v>
      </c>
      <c r="MV21" s="277">
        <v>0</v>
      </c>
      <c r="MW21" s="277">
        <v>0</v>
      </c>
      <c r="MX21" s="277">
        <v>0</v>
      </c>
      <c r="MY21" s="277">
        <v>12</v>
      </c>
      <c r="MZ21" s="277">
        <v>0</v>
      </c>
      <c r="NA21" s="277">
        <v>0</v>
      </c>
      <c r="NB21" s="277">
        <v>27</v>
      </c>
      <c r="NC21" s="277">
        <v>0</v>
      </c>
      <c r="ND21" s="277">
        <v>0</v>
      </c>
      <c r="NE21" s="277">
        <v>6</v>
      </c>
      <c r="NF21" s="277">
        <v>0</v>
      </c>
      <c r="NG21" s="277">
        <v>0</v>
      </c>
      <c r="NH21" s="277">
        <v>21</v>
      </c>
      <c r="NI21" s="277">
        <v>0</v>
      </c>
      <c r="NJ21" s="277">
        <v>0</v>
      </c>
      <c r="NK21" s="277">
        <v>0</v>
      </c>
      <c r="NL21" s="277">
        <v>0</v>
      </c>
      <c r="NM21" s="277">
        <v>0</v>
      </c>
      <c r="NN21" s="277">
        <v>3</v>
      </c>
      <c r="NO21" s="277">
        <v>0</v>
      </c>
      <c r="NP21" s="277">
        <v>0</v>
      </c>
      <c r="NQ21" s="277">
        <v>6</v>
      </c>
      <c r="NR21" s="277">
        <v>0</v>
      </c>
      <c r="NS21" s="277">
        <v>0</v>
      </c>
      <c r="NT21" s="277">
        <v>0</v>
      </c>
      <c r="NU21" s="277">
        <v>0</v>
      </c>
      <c r="NV21" s="277">
        <v>0</v>
      </c>
      <c r="NW21" s="277">
        <v>9</v>
      </c>
      <c r="NX21" s="277">
        <v>0</v>
      </c>
      <c r="NY21" s="277">
        <v>0</v>
      </c>
      <c r="NZ21" s="277">
        <v>0</v>
      </c>
      <c r="OA21" s="277">
        <v>0</v>
      </c>
      <c r="OB21" s="277">
        <v>0</v>
      </c>
      <c r="OC21" s="277">
        <v>6</v>
      </c>
      <c r="OD21" s="277">
        <v>0</v>
      </c>
      <c r="OE21" s="277">
        <v>0</v>
      </c>
      <c r="OF21" s="277">
        <v>0</v>
      </c>
      <c r="OG21" s="277">
        <v>0</v>
      </c>
      <c r="OH21" s="277">
        <v>0</v>
      </c>
      <c r="OI21" s="277">
        <v>0</v>
      </c>
      <c r="OJ21" s="277">
        <v>0</v>
      </c>
      <c r="OK21" s="277">
        <v>0</v>
      </c>
      <c r="OL21" s="277">
        <v>15</v>
      </c>
      <c r="OM21" s="277">
        <v>0</v>
      </c>
      <c r="ON21" s="277">
        <v>0</v>
      </c>
      <c r="OO21" s="277">
        <v>0</v>
      </c>
      <c r="OP21" s="277">
        <v>0</v>
      </c>
      <c r="OQ21" s="277">
        <v>0</v>
      </c>
      <c r="OR21" s="277">
        <v>0</v>
      </c>
      <c r="OS21" s="277">
        <v>0</v>
      </c>
      <c r="OT21" s="277">
        <v>0</v>
      </c>
      <c r="OU21" s="277">
        <v>0</v>
      </c>
      <c r="OV21" s="277">
        <v>0</v>
      </c>
      <c r="OW21" s="277">
        <v>0</v>
      </c>
      <c r="OX21" s="277">
        <v>0</v>
      </c>
      <c r="OY21" s="277">
        <v>0</v>
      </c>
      <c r="OZ21" s="277">
        <v>0</v>
      </c>
      <c r="PA21" s="277">
        <v>12</v>
      </c>
      <c r="PB21" s="277">
        <v>0</v>
      </c>
      <c r="PC21" s="277">
        <v>0</v>
      </c>
      <c r="PD21" s="277">
        <v>24</v>
      </c>
      <c r="PE21" s="277">
        <v>0</v>
      </c>
      <c r="PF21" s="277">
        <v>0</v>
      </c>
      <c r="PG21" s="277">
        <v>0</v>
      </c>
      <c r="PH21" s="277">
        <v>0</v>
      </c>
      <c r="PI21" s="277">
        <v>0</v>
      </c>
      <c r="PJ21" s="277">
        <v>0</v>
      </c>
      <c r="PK21" s="277">
        <v>0</v>
      </c>
      <c r="PL21" s="277">
        <v>0</v>
      </c>
      <c r="PM21" s="277">
        <v>0</v>
      </c>
      <c r="PN21" s="277">
        <v>0</v>
      </c>
      <c r="PO21" s="277">
        <v>0</v>
      </c>
      <c r="PP21" s="277">
        <v>0</v>
      </c>
      <c r="PQ21" s="277">
        <v>0</v>
      </c>
      <c r="PR21" s="277">
        <v>0</v>
      </c>
      <c r="PS21" s="277">
        <v>0</v>
      </c>
      <c r="PT21" s="277">
        <v>0</v>
      </c>
      <c r="PU21" s="277">
        <v>0</v>
      </c>
      <c r="PV21" s="277">
        <v>0</v>
      </c>
      <c r="PW21" s="277">
        <v>0</v>
      </c>
      <c r="PX21" s="277">
        <v>0</v>
      </c>
      <c r="PY21" s="277">
        <v>0</v>
      </c>
      <c r="PZ21" s="277">
        <v>0</v>
      </c>
      <c r="QA21" s="277">
        <v>0</v>
      </c>
      <c r="QB21" s="277">
        <v>0</v>
      </c>
      <c r="QC21" s="277">
        <v>0</v>
      </c>
      <c r="QD21" s="277">
        <v>0</v>
      </c>
      <c r="QE21" s="277">
        <v>15</v>
      </c>
      <c r="QF21" s="277">
        <v>0</v>
      </c>
      <c r="QG21" s="277">
        <v>0</v>
      </c>
      <c r="QH21" s="277">
        <v>0</v>
      </c>
      <c r="QI21" s="277">
        <v>0</v>
      </c>
      <c r="QJ21" s="277">
        <v>0</v>
      </c>
      <c r="QK21" s="277">
        <v>12</v>
      </c>
      <c r="QL21" s="277">
        <v>0</v>
      </c>
      <c r="QM21" s="277">
        <v>0</v>
      </c>
      <c r="QN21" s="277">
        <v>12</v>
      </c>
      <c r="QO21" s="277">
        <v>0</v>
      </c>
      <c r="QP21" s="277">
        <v>0</v>
      </c>
      <c r="QQ21" s="277">
        <v>0</v>
      </c>
      <c r="QR21" s="277">
        <v>0</v>
      </c>
      <c r="QS21" s="277">
        <v>0</v>
      </c>
      <c r="QT21" s="277">
        <v>15</v>
      </c>
      <c r="QU21" s="277">
        <v>0</v>
      </c>
      <c r="QV21" s="277">
        <v>0</v>
      </c>
      <c r="QW21" s="277">
        <v>0</v>
      </c>
      <c r="QX21" s="277">
        <v>0</v>
      </c>
      <c r="QY21" s="277">
        <v>0</v>
      </c>
      <c r="QZ21" s="277">
        <v>0</v>
      </c>
      <c r="RA21" s="277">
        <v>0</v>
      </c>
      <c r="RB21" s="277">
        <v>0</v>
      </c>
      <c r="RC21" s="277">
        <v>0</v>
      </c>
      <c r="RD21" s="277">
        <v>0</v>
      </c>
      <c r="RE21" s="277">
        <v>0</v>
      </c>
      <c r="RF21" s="277">
        <v>0</v>
      </c>
      <c r="RG21" s="277">
        <v>0</v>
      </c>
      <c r="RH21" s="277">
        <v>0</v>
      </c>
      <c r="RI21" s="277">
        <v>0</v>
      </c>
      <c r="RJ21" s="277">
        <v>234</v>
      </c>
      <c r="RK21" s="277">
        <v>0</v>
      </c>
      <c r="RL21" s="277">
        <v>0</v>
      </c>
      <c r="RM21" s="277">
        <v>96</v>
      </c>
      <c r="RN21" s="277">
        <v>0</v>
      </c>
      <c r="RO21" s="277">
        <v>0</v>
      </c>
      <c r="RP21" s="277">
        <v>102</v>
      </c>
      <c r="RQ21" s="277">
        <v>0</v>
      </c>
      <c r="RR21" s="277">
        <v>0</v>
      </c>
      <c r="RS21" s="277">
        <v>69</v>
      </c>
      <c r="RT21" s="277">
        <v>0</v>
      </c>
      <c r="RU21" s="277">
        <v>0</v>
      </c>
      <c r="RV21" s="277">
        <v>0</v>
      </c>
      <c r="RW21" s="277">
        <v>0</v>
      </c>
      <c r="RX21" s="277">
        <v>0</v>
      </c>
      <c r="RY21" s="277">
        <v>69</v>
      </c>
      <c r="RZ21" s="277">
        <v>0</v>
      </c>
      <c r="SA21" s="277">
        <v>0</v>
      </c>
      <c r="SB21" s="277">
        <v>99</v>
      </c>
      <c r="SC21" s="277">
        <v>0</v>
      </c>
      <c r="SD21" s="277">
        <v>0</v>
      </c>
      <c r="SE21" s="277">
        <v>78</v>
      </c>
      <c r="SF21" s="277">
        <v>0</v>
      </c>
      <c r="SG21" s="277">
        <v>0</v>
      </c>
      <c r="SH21" s="277">
        <v>0</v>
      </c>
      <c r="SI21" s="277">
        <v>0</v>
      </c>
      <c r="SJ21" s="277">
        <v>0</v>
      </c>
      <c r="SK21" s="277">
        <v>0</v>
      </c>
      <c r="SL21" s="277">
        <v>0</v>
      </c>
      <c r="SM21" s="277">
        <v>0</v>
      </c>
      <c r="SN21" s="277">
        <v>124</v>
      </c>
      <c r="SO21" s="277">
        <v>0</v>
      </c>
      <c r="SP21" s="277">
        <v>0</v>
      </c>
      <c r="SQ21" s="277">
        <v>124</v>
      </c>
      <c r="SR21" s="277">
        <v>0</v>
      </c>
      <c r="SS21" s="277">
        <v>0</v>
      </c>
      <c r="ST21" s="277">
        <v>125</v>
      </c>
      <c r="SU21" s="277">
        <v>0</v>
      </c>
      <c r="SV21" s="277">
        <v>0</v>
      </c>
      <c r="SW21" s="277">
        <v>124</v>
      </c>
      <c r="SX21" s="277">
        <v>0</v>
      </c>
      <c r="SY21" s="277">
        <v>0</v>
      </c>
      <c r="SZ21" s="277">
        <v>127</v>
      </c>
      <c r="TA21" s="277">
        <v>0</v>
      </c>
      <c r="TB21" s="277">
        <v>0</v>
      </c>
      <c r="TC21" s="277">
        <v>150</v>
      </c>
      <c r="TD21" s="277">
        <v>0</v>
      </c>
      <c r="TE21" s="277">
        <v>0</v>
      </c>
      <c r="TF21" s="277">
        <v>0</v>
      </c>
      <c r="TG21" s="277">
        <v>0</v>
      </c>
      <c r="TH21" s="277">
        <v>0</v>
      </c>
      <c r="TI21" s="277">
        <v>99</v>
      </c>
      <c r="TJ21" s="277">
        <v>0</v>
      </c>
      <c r="TK21" s="277">
        <v>0</v>
      </c>
      <c r="TL21" s="277">
        <v>0</v>
      </c>
      <c r="TM21" s="277">
        <v>0</v>
      </c>
      <c r="TN21" s="277">
        <v>0</v>
      </c>
      <c r="TO21" s="277">
        <v>0</v>
      </c>
      <c r="TP21" s="277">
        <v>0</v>
      </c>
      <c r="TQ21" s="277">
        <v>6</v>
      </c>
      <c r="TR21" s="277">
        <v>0</v>
      </c>
      <c r="TS21" s="277">
        <v>0</v>
      </c>
      <c r="TT21" s="277">
        <v>3</v>
      </c>
      <c r="TU21" s="277">
        <v>0</v>
      </c>
      <c r="TV21" s="277">
        <v>0</v>
      </c>
      <c r="TW21" s="277">
        <v>6</v>
      </c>
      <c r="TX21" s="277">
        <v>0</v>
      </c>
      <c r="TY21" s="277">
        <v>0</v>
      </c>
      <c r="TZ21" s="277">
        <v>6</v>
      </c>
      <c r="UA21" s="277">
        <v>0</v>
      </c>
      <c r="UB21" s="277">
        <v>0</v>
      </c>
      <c r="UC21" s="277">
        <v>3</v>
      </c>
      <c r="UD21" s="277">
        <v>0</v>
      </c>
      <c r="UE21" s="277">
        <v>0</v>
      </c>
      <c r="UF21" s="277">
        <v>0</v>
      </c>
      <c r="UG21" s="277">
        <v>0</v>
      </c>
      <c r="UH21" s="277">
        <v>0</v>
      </c>
      <c r="UI21" s="277">
        <v>18</v>
      </c>
      <c r="UJ21" s="277">
        <v>0</v>
      </c>
      <c r="UK21" s="277">
        <v>0</v>
      </c>
      <c r="UL21" s="277">
        <v>18</v>
      </c>
      <c r="UM21" s="277">
        <v>0</v>
      </c>
      <c r="UN21" s="277">
        <v>0</v>
      </c>
      <c r="UO21" s="277">
        <v>27</v>
      </c>
      <c r="UP21" s="277">
        <v>0</v>
      </c>
      <c r="UQ21" s="277">
        <v>0</v>
      </c>
      <c r="UR21" s="277">
        <v>21</v>
      </c>
      <c r="US21" s="277">
        <v>0</v>
      </c>
      <c r="UT21" s="277">
        <v>0</v>
      </c>
      <c r="UU21" s="277">
        <v>21</v>
      </c>
      <c r="UV21" s="277">
        <v>0</v>
      </c>
      <c r="UW21" s="277">
        <v>0</v>
      </c>
      <c r="UX21" s="277">
        <v>0</v>
      </c>
      <c r="UY21" s="277">
        <v>0</v>
      </c>
      <c r="UZ21" s="277">
        <v>0</v>
      </c>
      <c r="VA21" s="277">
        <v>12</v>
      </c>
      <c r="VB21" s="277">
        <v>0</v>
      </c>
      <c r="VC21" s="277">
        <v>0</v>
      </c>
      <c r="VD21" s="277">
        <v>26</v>
      </c>
      <c r="VE21" s="277">
        <v>0</v>
      </c>
      <c r="VF21" s="277">
        <v>0</v>
      </c>
      <c r="VG21" s="277">
        <v>13</v>
      </c>
      <c r="VH21" s="277">
        <v>0</v>
      </c>
      <c r="VI21" s="277">
        <v>0</v>
      </c>
      <c r="VJ21" s="277">
        <v>0</v>
      </c>
      <c r="VK21" s="277">
        <v>0</v>
      </c>
      <c r="VL21" s="277">
        <v>0</v>
      </c>
      <c r="VM21" s="277">
        <v>0</v>
      </c>
      <c r="VN21" s="277">
        <v>0</v>
      </c>
      <c r="VO21" s="277">
        <v>0</v>
      </c>
      <c r="VP21" s="277">
        <v>0</v>
      </c>
      <c r="VQ21" s="277">
        <v>0</v>
      </c>
      <c r="VR21" s="277">
        <v>0</v>
      </c>
      <c r="VS21" s="277">
        <v>0</v>
      </c>
      <c r="VT21" s="277">
        <v>0</v>
      </c>
      <c r="VU21" s="277">
        <v>0</v>
      </c>
      <c r="VV21" s="277">
        <v>0</v>
      </c>
      <c r="VW21" s="277">
        <v>0</v>
      </c>
      <c r="VX21" s="277">
        <v>0</v>
      </c>
      <c r="VY21" s="277">
        <v>9</v>
      </c>
      <c r="VZ21" s="277">
        <v>0</v>
      </c>
      <c r="WA21" s="277">
        <v>0</v>
      </c>
      <c r="WB21" s="277">
        <v>0</v>
      </c>
      <c r="WC21" s="277">
        <v>0</v>
      </c>
      <c r="WD21" s="277">
        <v>0</v>
      </c>
      <c r="WE21" s="277">
        <v>9</v>
      </c>
      <c r="WF21" s="277">
        <v>0</v>
      </c>
      <c r="WG21" s="277">
        <v>0</v>
      </c>
      <c r="WH21" s="277">
        <v>9</v>
      </c>
      <c r="WI21" s="277">
        <v>0</v>
      </c>
      <c r="WJ21" s="277">
        <v>0</v>
      </c>
      <c r="WK21" s="277">
        <v>9</v>
      </c>
      <c r="WL21" s="277">
        <v>0</v>
      </c>
      <c r="WM21" s="277">
        <v>0</v>
      </c>
      <c r="WN21" s="277">
        <v>9</v>
      </c>
      <c r="WO21" s="277">
        <v>0</v>
      </c>
      <c r="WP21" s="277">
        <v>0</v>
      </c>
      <c r="WQ21" s="277">
        <v>0</v>
      </c>
      <c r="WR21" s="277">
        <v>0</v>
      </c>
      <c r="WS21" s="277">
        <v>0</v>
      </c>
      <c r="WT21" s="277">
        <v>9</v>
      </c>
      <c r="WU21" s="277">
        <v>0</v>
      </c>
      <c r="WV21" s="277">
        <v>0</v>
      </c>
      <c r="WW21" s="277">
        <v>9</v>
      </c>
      <c r="WX21" s="277">
        <v>0</v>
      </c>
      <c r="WY21" s="277">
        <v>0</v>
      </c>
      <c r="WZ21" s="277">
        <v>9</v>
      </c>
      <c r="XA21" s="277">
        <v>0</v>
      </c>
      <c r="XB21" s="277">
        <v>0</v>
      </c>
      <c r="XC21" s="277">
        <v>0</v>
      </c>
      <c r="XD21" s="277">
        <v>192</v>
      </c>
      <c r="XE21" s="277">
        <v>0</v>
      </c>
      <c r="XF21" s="277">
        <v>0</v>
      </c>
      <c r="XG21" s="277">
        <v>0</v>
      </c>
      <c r="XH21" s="277">
        <v>0</v>
      </c>
      <c r="XI21" s="277">
        <v>0</v>
      </c>
      <c r="XJ21" s="277">
        <v>75</v>
      </c>
      <c r="XK21" s="277">
        <v>0</v>
      </c>
      <c r="XL21" s="277">
        <v>0</v>
      </c>
      <c r="XM21" s="277">
        <v>81</v>
      </c>
      <c r="XN21" s="277">
        <v>0</v>
      </c>
      <c r="XO21" s="277">
        <v>0</v>
      </c>
      <c r="XP21" s="277">
        <v>69</v>
      </c>
      <c r="XQ21" s="277">
        <v>0</v>
      </c>
      <c r="XR21" s="277">
        <v>0</v>
      </c>
      <c r="XS21" s="277">
        <v>0</v>
      </c>
      <c r="XT21" s="277">
        <v>0</v>
      </c>
      <c r="XU21" s="277">
        <v>0</v>
      </c>
      <c r="XV21" s="277">
        <v>129</v>
      </c>
      <c r="XW21" s="277">
        <v>0</v>
      </c>
      <c r="XX21" s="277">
        <v>0</v>
      </c>
      <c r="XY21" s="277">
        <v>36</v>
      </c>
      <c r="XZ21" s="277">
        <v>0</v>
      </c>
      <c r="YA21" s="277">
        <v>0</v>
      </c>
      <c r="YB21" s="277">
        <v>0</v>
      </c>
      <c r="YC21" s="277">
        <v>0</v>
      </c>
      <c r="YD21" s="277">
        <v>0</v>
      </c>
      <c r="YE21" s="277">
        <v>0</v>
      </c>
      <c r="YF21" s="277">
        <v>0</v>
      </c>
      <c r="YG21" s="277">
        <v>0</v>
      </c>
      <c r="YH21" s="277">
        <v>84</v>
      </c>
      <c r="YI21" s="277">
        <v>0</v>
      </c>
      <c r="YJ21" s="277">
        <v>0</v>
      </c>
      <c r="YK21" s="277">
        <v>105</v>
      </c>
      <c r="YL21" s="277">
        <v>0</v>
      </c>
      <c r="YM21" s="277">
        <v>0</v>
      </c>
      <c r="YN21" s="277">
        <v>99</v>
      </c>
      <c r="YO21" s="277">
        <v>0</v>
      </c>
      <c r="YP21" s="277">
        <v>0</v>
      </c>
      <c r="YQ21" s="277">
        <v>93</v>
      </c>
      <c r="YR21" s="277">
        <v>0</v>
      </c>
      <c r="YS21" s="277">
        <v>0</v>
      </c>
      <c r="YT21" s="277">
        <v>60</v>
      </c>
      <c r="YU21" s="277">
        <v>0</v>
      </c>
      <c r="YV21" s="277">
        <v>0</v>
      </c>
      <c r="YW21" s="277">
        <v>0</v>
      </c>
      <c r="YX21" s="277">
        <v>0</v>
      </c>
      <c r="YY21" s="277">
        <v>0</v>
      </c>
      <c r="YZ21" s="277">
        <v>141</v>
      </c>
      <c r="ZA21" s="277">
        <v>0</v>
      </c>
      <c r="ZB21" s="277">
        <v>0</v>
      </c>
      <c r="ZC21" s="277">
        <v>0</v>
      </c>
      <c r="ZD21" s="277">
        <v>0</v>
      </c>
      <c r="ZE21" s="277">
        <v>0</v>
      </c>
      <c r="ZF21" s="277">
        <v>0</v>
      </c>
      <c r="ZG21" s="277">
        <v>0</v>
      </c>
      <c r="ZH21" s="277">
        <v>0</v>
      </c>
      <c r="ZI21" s="277">
        <v>0</v>
      </c>
      <c r="ZJ21" s="277">
        <v>0</v>
      </c>
      <c r="ZK21" s="277">
        <v>0</v>
      </c>
      <c r="ZL21" s="277">
        <v>114</v>
      </c>
      <c r="ZM21" s="277">
        <v>0</v>
      </c>
      <c r="ZN21" s="277">
        <v>0</v>
      </c>
      <c r="ZO21" s="277">
        <v>123</v>
      </c>
      <c r="ZP21" s="277">
        <v>0</v>
      </c>
      <c r="ZQ21" s="277">
        <v>0</v>
      </c>
      <c r="ZR21" s="277">
        <v>63</v>
      </c>
      <c r="ZS21" s="277">
        <v>0</v>
      </c>
      <c r="ZT21" s="277">
        <v>0</v>
      </c>
      <c r="ZU21" s="277">
        <v>0</v>
      </c>
      <c r="ZV21" s="277">
        <v>0</v>
      </c>
      <c r="ZW21" s="277">
        <v>0</v>
      </c>
      <c r="ZX21" s="277">
        <v>0</v>
      </c>
      <c r="ZY21" s="277">
        <v>0</v>
      </c>
      <c r="ZZ21" s="277">
        <v>0</v>
      </c>
      <c r="AAA21" s="277">
        <v>0</v>
      </c>
      <c r="AAB21" s="277">
        <v>0</v>
      </c>
      <c r="AAC21" s="277">
        <v>0</v>
      </c>
      <c r="AAD21" s="277">
        <v>0</v>
      </c>
      <c r="AAE21" s="277">
        <v>0</v>
      </c>
      <c r="AAF21" s="277">
        <v>0</v>
      </c>
      <c r="AAG21" s="277">
        <v>0</v>
      </c>
      <c r="AAH21" s="277">
        <v>0</v>
      </c>
      <c r="AAI21" s="277">
        <v>0</v>
      </c>
      <c r="AAJ21" s="277">
        <v>0</v>
      </c>
      <c r="AAK21" s="277">
        <v>0</v>
      </c>
      <c r="AAL21" s="277">
        <v>0</v>
      </c>
      <c r="AAM21" s="277">
        <v>0</v>
      </c>
      <c r="AAN21" s="277">
        <v>0</v>
      </c>
      <c r="AAO21" s="181"/>
    </row>
    <row r="22" spans="4:731" x14ac:dyDescent="0.3">
      <c r="D22" s="3" t="s">
        <v>447</v>
      </c>
      <c r="F22" s="3">
        <v>666502</v>
      </c>
      <c r="G22" s="3" t="s">
        <v>62</v>
      </c>
      <c r="H22" s="275" t="str">
        <f t="shared" si="44"/>
        <v/>
      </c>
      <c r="I22" s="135" t="str">
        <f t="shared" si="44"/>
        <v/>
      </c>
      <c r="J22" s="276" t="str">
        <f t="shared" si="44"/>
        <v/>
      </c>
      <c r="K22" s="275" t="str" cm="1">
        <f t="array" ref="K22">IFERROR(
  _xlfn.STDEV.S(
    IF(
      ($AA$19:$AAN$19=K$20) *
      ($AA22:$AAN22&gt;0) *
      ($AA$17:$AAN$17 &gt;= $H$17) *
      ($AA$17:$AAN$17 &lt;= $I$17),
      $AA22:$AAN22
    )
  ),
  ""
)</f>
        <v/>
      </c>
      <c r="L22" s="135" t="str" cm="1">
        <f t="array" ref="L22">IFERROR(
  _xlfn.STDEV.S(
    IF(
      ($AA$19:$AAN$19=L$20) *
      ($AA22:$AAN22&gt;0) *
      ($AA$17:$AAN$17 &gt;= $H$17) *
      ($AA$17:$AAN$17 &lt;= $I$17),
      $AA22:$AAN22
    )
  ),
  ""
)</f>
        <v/>
      </c>
      <c r="M22" s="276" t="str" cm="1">
        <f t="array" ref="M22">IFERROR(
  _xlfn.STDEV.S(
    IF(
      ($AA$19:$AAN$19=M$20) *
      ($AA22:$AAN22&gt;0) *
      ($AA$17:$AAN$17 &gt;= $H$17) *
      ($AA$17:$AAN$17 &lt;= $I$17),
      $AA22:$AAN22
    )
  ),
  ""
)</f>
        <v/>
      </c>
      <c r="N22" s="275">
        <f t="shared" si="45"/>
        <v>0</v>
      </c>
      <c r="O22" s="135">
        <f t="shared" si="45"/>
        <v>0</v>
      </c>
      <c r="P22" s="276">
        <f t="shared" si="45"/>
        <v>0</v>
      </c>
      <c r="Q22">
        <f>VLOOKUP($F22,Old!$C$23:$G$43,3)</f>
        <v>1.5</v>
      </c>
      <c r="R22" t="str">
        <f t="shared" si="46"/>
        <v/>
      </c>
      <c r="S22" t="str">
        <f t="shared" si="46"/>
        <v/>
      </c>
      <c r="T22" t="str">
        <f t="shared" si="47"/>
        <v/>
      </c>
      <c r="U22">
        <f>VLOOKUP($F22,Old!$C$23:$G$43,5)</f>
        <v>1.5</v>
      </c>
      <c r="V22" t="str">
        <f t="shared" ref="V22:V40" si="48">IFERROR(U22*I22,"")</f>
        <v/>
      </c>
      <c r="Z22" s="3">
        <v>666502</v>
      </c>
      <c r="AA22" s="277">
        <v>0</v>
      </c>
      <c r="AB22" s="277">
        <v>0</v>
      </c>
      <c r="AC22" s="277">
        <v>0</v>
      </c>
      <c r="AD22" s="277">
        <v>0</v>
      </c>
      <c r="AE22" s="277">
        <v>0</v>
      </c>
      <c r="AF22" s="277">
        <v>0</v>
      </c>
      <c r="AG22" s="277">
        <v>0</v>
      </c>
      <c r="AH22" s="277">
        <v>0</v>
      </c>
      <c r="AI22" s="277">
        <v>0</v>
      </c>
      <c r="AJ22" s="277">
        <v>0</v>
      </c>
      <c r="AK22" s="277">
        <v>0</v>
      </c>
      <c r="AL22" s="277">
        <v>0</v>
      </c>
      <c r="AM22" s="277">
        <v>0</v>
      </c>
      <c r="AN22" s="277">
        <v>0</v>
      </c>
      <c r="AO22" s="277">
        <v>0</v>
      </c>
      <c r="AP22" s="277">
        <v>0</v>
      </c>
      <c r="AQ22" s="277">
        <v>0</v>
      </c>
      <c r="AR22" s="277">
        <v>0</v>
      </c>
      <c r="AS22" s="277">
        <v>0</v>
      </c>
      <c r="AT22" s="277">
        <v>0</v>
      </c>
      <c r="AU22" s="277">
        <v>0</v>
      </c>
      <c r="AV22" s="277">
        <v>0</v>
      </c>
      <c r="AW22" s="277">
        <v>0</v>
      </c>
      <c r="AX22" s="277">
        <v>0</v>
      </c>
      <c r="AY22" s="277">
        <v>0</v>
      </c>
      <c r="AZ22" s="277">
        <v>0</v>
      </c>
      <c r="BA22" s="277">
        <v>0</v>
      </c>
      <c r="BB22" s="277">
        <v>0</v>
      </c>
      <c r="BC22" s="277">
        <v>0</v>
      </c>
      <c r="BD22" s="277">
        <v>0</v>
      </c>
      <c r="BE22" s="277">
        <v>0</v>
      </c>
      <c r="BF22" s="277">
        <v>0</v>
      </c>
      <c r="BG22" s="277">
        <v>0</v>
      </c>
      <c r="BH22" s="277">
        <v>0</v>
      </c>
      <c r="BI22" s="277">
        <v>0</v>
      </c>
      <c r="BJ22" s="277">
        <v>0</v>
      </c>
      <c r="BK22" s="277">
        <v>0</v>
      </c>
      <c r="BL22" s="277">
        <v>0</v>
      </c>
      <c r="BM22" s="277">
        <v>0</v>
      </c>
      <c r="BN22" s="277">
        <v>0</v>
      </c>
      <c r="BO22" s="277">
        <v>0</v>
      </c>
      <c r="BP22" s="277">
        <v>0</v>
      </c>
      <c r="BQ22" s="277">
        <v>0</v>
      </c>
      <c r="BR22" s="277">
        <v>0</v>
      </c>
      <c r="BS22" s="277">
        <v>0</v>
      </c>
      <c r="BT22" s="277">
        <v>0</v>
      </c>
      <c r="BU22" s="277">
        <v>0</v>
      </c>
      <c r="BV22" s="277">
        <v>0</v>
      </c>
      <c r="BW22" s="277">
        <v>0</v>
      </c>
      <c r="BX22" s="277">
        <v>0</v>
      </c>
      <c r="BY22" s="277">
        <v>0</v>
      </c>
      <c r="BZ22" s="277">
        <v>0</v>
      </c>
      <c r="CA22" s="277">
        <v>0</v>
      </c>
      <c r="CB22" s="277">
        <v>0</v>
      </c>
      <c r="CC22" s="277">
        <v>0</v>
      </c>
      <c r="CD22" s="277">
        <v>0</v>
      </c>
      <c r="CE22" s="277">
        <v>0</v>
      </c>
      <c r="CF22" s="277">
        <v>0</v>
      </c>
      <c r="CG22" s="277">
        <v>0</v>
      </c>
      <c r="CH22" s="277">
        <v>0</v>
      </c>
      <c r="CI22" s="277">
        <v>0</v>
      </c>
      <c r="CJ22" s="277">
        <v>0</v>
      </c>
      <c r="CK22" s="277">
        <v>0</v>
      </c>
      <c r="CL22" s="277">
        <v>0</v>
      </c>
      <c r="CM22" s="277">
        <v>0</v>
      </c>
      <c r="CN22" s="277">
        <v>0</v>
      </c>
      <c r="CO22" s="277">
        <v>0</v>
      </c>
      <c r="CP22" s="277">
        <v>0</v>
      </c>
      <c r="CQ22" s="277">
        <v>0</v>
      </c>
      <c r="CR22" s="277">
        <v>0</v>
      </c>
      <c r="CS22" s="277">
        <v>0</v>
      </c>
      <c r="CT22" s="277">
        <v>0</v>
      </c>
      <c r="CU22" s="277">
        <v>0</v>
      </c>
      <c r="CV22" s="277">
        <v>0</v>
      </c>
      <c r="CW22" s="277">
        <v>0</v>
      </c>
      <c r="CX22" s="277">
        <v>0</v>
      </c>
      <c r="CY22" s="277">
        <v>0</v>
      </c>
      <c r="CZ22" s="277">
        <v>0</v>
      </c>
      <c r="DA22" s="277">
        <v>0</v>
      </c>
      <c r="DB22" s="277">
        <v>0</v>
      </c>
      <c r="DC22" s="277">
        <v>0</v>
      </c>
      <c r="DD22" s="277">
        <v>0</v>
      </c>
      <c r="DE22" s="277">
        <v>0</v>
      </c>
      <c r="DF22" s="277">
        <v>0</v>
      </c>
      <c r="DG22" s="277">
        <v>0</v>
      </c>
      <c r="DH22" s="277">
        <v>0</v>
      </c>
      <c r="DI22" s="277">
        <v>0</v>
      </c>
      <c r="DJ22" s="277">
        <v>0</v>
      </c>
      <c r="DK22" s="277">
        <v>0</v>
      </c>
      <c r="DL22" s="277">
        <v>0</v>
      </c>
      <c r="DM22" s="277">
        <v>0</v>
      </c>
      <c r="DN22" s="277">
        <v>0</v>
      </c>
      <c r="DO22" s="277">
        <v>0</v>
      </c>
      <c r="DP22" s="277">
        <v>0</v>
      </c>
      <c r="DQ22" s="277">
        <v>0</v>
      </c>
      <c r="DR22" s="277">
        <v>0</v>
      </c>
      <c r="DS22" s="277">
        <v>0</v>
      </c>
      <c r="DT22" s="277">
        <v>0</v>
      </c>
      <c r="DU22" s="277">
        <v>0</v>
      </c>
      <c r="DV22" s="277">
        <v>0</v>
      </c>
      <c r="DW22" s="277">
        <v>0</v>
      </c>
      <c r="DX22" s="277">
        <v>0</v>
      </c>
      <c r="DY22" s="277">
        <v>0</v>
      </c>
      <c r="DZ22" s="277">
        <v>0</v>
      </c>
      <c r="EA22" s="277">
        <v>0</v>
      </c>
      <c r="EB22" s="277">
        <v>0</v>
      </c>
      <c r="EC22" s="277">
        <v>0</v>
      </c>
      <c r="ED22" s="277">
        <v>0</v>
      </c>
      <c r="EE22" s="277">
        <v>0</v>
      </c>
      <c r="EF22" s="277">
        <v>0</v>
      </c>
      <c r="EG22" s="277">
        <v>0</v>
      </c>
      <c r="EH22" s="277">
        <v>0</v>
      </c>
      <c r="EI22" s="277">
        <v>0</v>
      </c>
      <c r="EJ22" s="277">
        <v>0</v>
      </c>
      <c r="EK22" s="277">
        <v>0</v>
      </c>
      <c r="EL22" s="277">
        <v>0</v>
      </c>
      <c r="EM22" s="277">
        <v>0</v>
      </c>
      <c r="EN22" s="277">
        <v>0</v>
      </c>
      <c r="EO22" s="277">
        <v>0</v>
      </c>
      <c r="EP22" s="277">
        <v>0</v>
      </c>
      <c r="EQ22" s="277">
        <v>0</v>
      </c>
      <c r="ER22" s="277">
        <v>0</v>
      </c>
      <c r="ES22" s="277">
        <v>0</v>
      </c>
      <c r="ET22" s="277">
        <v>0</v>
      </c>
      <c r="EU22" s="277">
        <v>0</v>
      </c>
      <c r="EV22" s="277">
        <v>0</v>
      </c>
      <c r="EW22" s="277">
        <v>0</v>
      </c>
      <c r="EX22" s="277">
        <v>0</v>
      </c>
      <c r="EY22" s="277">
        <v>0</v>
      </c>
      <c r="EZ22" s="277">
        <v>0</v>
      </c>
      <c r="FA22" s="277">
        <v>0</v>
      </c>
      <c r="FB22" s="277">
        <v>0</v>
      </c>
      <c r="FC22" s="277">
        <v>0</v>
      </c>
      <c r="FD22" s="277">
        <v>0</v>
      </c>
      <c r="FE22" s="277">
        <v>0</v>
      </c>
      <c r="FF22" s="277">
        <v>0</v>
      </c>
      <c r="FG22" s="277">
        <v>0</v>
      </c>
      <c r="FH22" s="277">
        <v>0</v>
      </c>
      <c r="FI22" s="277">
        <v>0</v>
      </c>
      <c r="FJ22" s="277">
        <v>0</v>
      </c>
      <c r="FK22" s="277">
        <v>0</v>
      </c>
      <c r="FL22" s="277">
        <v>0</v>
      </c>
      <c r="FM22" s="277">
        <v>0</v>
      </c>
      <c r="FN22" s="277">
        <v>0</v>
      </c>
      <c r="FO22" s="277">
        <v>0</v>
      </c>
      <c r="FP22" s="277">
        <v>0</v>
      </c>
      <c r="FQ22" s="277">
        <v>0</v>
      </c>
      <c r="FR22" s="277">
        <v>0</v>
      </c>
      <c r="FS22" s="277">
        <v>0</v>
      </c>
      <c r="FT22" s="277">
        <v>0</v>
      </c>
      <c r="FU22" s="277">
        <v>0</v>
      </c>
      <c r="FV22" s="277">
        <v>0</v>
      </c>
      <c r="FW22" s="277">
        <v>0</v>
      </c>
      <c r="FX22" s="277">
        <v>0</v>
      </c>
      <c r="FY22" s="277">
        <v>0</v>
      </c>
      <c r="FZ22" s="277">
        <v>0</v>
      </c>
      <c r="GA22" s="277">
        <v>0</v>
      </c>
      <c r="GB22" s="277">
        <v>0</v>
      </c>
      <c r="GC22" s="277">
        <v>0</v>
      </c>
      <c r="GD22" s="277">
        <v>0</v>
      </c>
      <c r="GE22" s="277">
        <v>0</v>
      </c>
      <c r="GF22" s="277">
        <v>0</v>
      </c>
      <c r="GG22" s="277">
        <v>0</v>
      </c>
      <c r="GH22" s="277">
        <v>0</v>
      </c>
      <c r="GI22" s="277">
        <v>0</v>
      </c>
      <c r="GJ22" s="277">
        <v>0</v>
      </c>
      <c r="GK22" s="277">
        <v>0</v>
      </c>
      <c r="GL22" s="277">
        <v>0</v>
      </c>
      <c r="GM22" s="277">
        <v>0</v>
      </c>
      <c r="GN22" s="277">
        <v>0</v>
      </c>
      <c r="GO22" s="277">
        <v>0</v>
      </c>
      <c r="GP22" s="277">
        <v>0</v>
      </c>
      <c r="GQ22" s="277">
        <v>0</v>
      </c>
      <c r="GR22" s="277">
        <v>0</v>
      </c>
      <c r="GS22" s="277">
        <v>0</v>
      </c>
      <c r="GT22" s="277">
        <v>0</v>
      </c>
      <c r="GU22" s="277">
        <v>0</v>
      </c>
      <c r="GV22" s="277">
        <v>0</v>
      </c>
      <c r="GW22" s="277">
        <v>0</v>
      </c>
      <c r="GX22" s="277">
        <v>0</v>
      </c>
      <c r="GY22" s="277">
        <v>0</v>
      </c>
      <c r="GZ22" s="277">
        <v>0</v>
      </c>
      <c r="HA22" s="277">
        <v>0</v>
      </c>
      <c r="HB22" s="277">
        <v>0</v>
      </c>
      <c r="HC22" s="277">
        <v>0</v>
      </c>
      <c r="HD22" s="277">
        <v>0</v>
      </c>
      <c r="HE22" s="277">
        <v>0</v>
      </c>
      <c r="HF22" s="277">
        <v>0</v>
      </c>
      <c r="HG22" s="277">
        <v>0</v>
      </c>
      <c r="HH22" s="277">
        <v>0</v>
      </c>
      <c r="HI22" s="277">
        <v>0</v>
      </c>
      <c r="HJ22" s="277">
        <v>0</v>
      </c>
      <c r="HK22" s="277">
        <v>0</v>
      </c>
      <c r="HL22" s="277">
        <v>0</v>
      </c>
      <c r="HM22" s="277">
        <v>0</v>
      </c>
      <c r="HN22" s="277">
        <v>0</v>
      </c>
      <c r="HO22" s="277">
        <v>0</v>
      </c>
      <c r="HP22" s="277">
        <v>0</v>
      </c>
      <c r="HQ22" s="277">
        <v>0</v>
      </c>
      <c r="HR22" s="277">
        <v>0</v>
      </c>
      <c r="HS22" s="277">
        <v>0</v>
      </c>
      <c r="HT22" s="277">
        <v>0</v>
      </c>
      <c r="HU22" s="277">
        <v>0</v>
      </c>
      <c r="HV22" s="277">
        <v>0</v>
      </c>
      <c r="HW22" s="277">
        <v>0</v>
      </c>
      <c r="HX22" s="277">
        <v>0</v>
      </c>
      <c r="HY22" s="277">
        <v>0</v>
      </c>
      <c r="HZ22" s="277">
        <v>0</v>
      </c>
      <c r="IA22" s="277">
        <v>0</v>
      </c>
      <c r="IB22" s="277">
        <v>0</v>
      </c>
      <c r="IC22" s="277">
        <v>0</v>
      </c>
      <c r="ID22" s="277">
        <v>0</v>
      </c>
      <c r="IE22" s="277">
        <v>0</v>
      </c>
      <c r="IF22" s="277">
        <v>0</v>
      </c>
      <c r="IG22" s="277">
        <v>0</v>
      </c>
      <c r="IH22" s="277">
        <v>0</v>
      </c>
      <c r="II22" s="277">
        <v>0</v>
      </c>
      <c r="IJ22" s="277">
        <v>0</v>
      </c>
      <c r="IK22" s="277">
        <v>0</v>
      </c>
      <c r="IL22" s="277">
        <v>0</v>
      </c>
      <c r="IM22" s="277">
        <v>0</v>
      </c>
      <c r="IN22" s="277">
        <v>0</v>
      </c>
      <c r="IO22" s="277">
        <v>0</v>
      </c>
      <c r="IP22" s="277">
        <v>0</v>
      </c>
      <c r="IQ22" s="277">
        <v>0</v>
      </c>
      <c r="IR22" s="277">
        <v>0</v>
      </c>
      <c r="IS22" s="277">
        <v>0</v>
      </c>
      <c r="IT22" s="277">
        <v>0</v>
      </c>
      <c r="IU22" s="277">
        <v>0</v>
      </c>
      <c r="IV22" s="277">
        <v>0</v>
      </c>
      <c r="IW22" s="277">
        <v>0</v>
      </c>
      <c r="IX22" s="277">
        <v>0</v>
      </c>
      <c r="IY22" s="277">
        <v>0</v>
      </c>
      <c r="IZ22" s="277">
        <v>0</v>
      </c>
      <c r="JA22" s="277">
        <v>0</v>
      </c>
      <c r="JB22" s="277">
        <v>0</v>
      </c>
      <c r="JC22" s="277">
        <v>0</v>
      </c>
      <c r="JD22" s="277">
        <v>0</v>
      </c>
      <c r="JE22" s="277">
        <v>0</v>
      </c>
      <c r="JF22" s="277">
        <v>0</v>
      </c>
      <c r="JG22" s="277">
        <v>0</v>
      </c>
      <c r="JH22" s="277">
        <v>0</v>
      </c>
      <c r="JI22" s="277">
        <v>0</v>
      </c>
      <c r="JJ22" s="277">
        <v>0</v>
      </c>
      <c r="JK22" s="277">
        <v>0</v>
      </c>
      <c r="JL22" s="277">
        <v>0</v>
      </c>
      <c r="JM22" s="277">
        <v>0</v>
      </c>
      <c r="JN22" s="277">
        <v>0</v>
      </c>
      <c r="JO22" s="277">
        <v>0</v>
      </c>
      <c r="JP22" s="277">
        <v>0</v>
      </c>
      <c r="JQ22" s="277">
        <v>0</v>
      </c>
      <c r="JR22" s="277">
        <v>0</v>
      </c>
      <c r="JS22" s="277">
        <v>0</v>
      </c>
      <c r="JT22" s="277">
        <v>0</v>
      </c>
      <c r="JU22" s="277">
        <v>0</v>
      </c>
      <c r="JV22" s="277">
        <v>0</v>
      </c>
      <c r="JW22" s="277">
        <v>0</v>
      </c>
      <c r="JX22" s="277">
        <v>0</v>
      </c>
      <c r="JY22" s="277">
        <v>0</v>
      </c>
      <c r="JZ22" s="277">
        <v>0</v>
      </c>
      <c r="KA22" s="277">
        <v>0</v>
      </c>
      <c r="KB22" s="277">
        <v>0</v>
      </c>
      <c r="KC22" s="277">
        <v>0</v>
      </c>
      <c r="KD22" s="277">
        <v>0</v>
      </c>
      <c r="KE22" s="277">
        <v>0</v>
      </c>
      <c r="KF22" s="277">
        <v>0</v>
      </c>
      <c r="KG22" s="277">
        <v>0</v>
      </c>
      <c r="KH22" s="277">
        <v>0</v>
      </c>
      <c r="KI22" s="277">
        <v>0</v>
      </c>
      <c r="KJ22" s="277">
        <v>0</v>
      </c>
      <c r="KK22" s="277">
        <v>0</v>
      </c>
      <c r="KL22" s="277">
        <v>0</v>
      </c>
      <c r="KM22" s="277">
        <v>0</v>
      </c>
      <c r="KN22" s="277">
        <v>0</v>
      </c>
      <c r="KO22" s="277">
        <v>0</v>
      </c>
      <c r="KP22" s="277">
        <v>0</v>
      </c>
      <c r="KQ22" s="277">
        <v>0</v>
      </c>
      <c r="KR22" s="277">
        <v>0</v>
      </c>
      <c r="KS22" s="277">
        <v>0</v>
      </c>
      <c r="KT22" s="277">
        <v>0</v>
      </c>
      <c r="KU22" s="277">
        <v>0</v>
      </c>
      <c r="KV22" s="277">
        <v>0</v>
      </c>
      <c r="KW22" s="277">
        <v>0</v>
      </c>
      <c r="KX22" s="277">
        <v>0</v>
      </c>
      <c r="KY22" s="277">
        <v>0</v>
      </c>
      <c r="KZ22" s="277">
        <v>0</v>
      </c>
      <c r="LA22" s="277">
        <v>0</v>
      </c>
      <c r="LB22" s="277">
        <v>0</v>
      </c>
      <c r="LC22" s="277">
        <v>0</v>
      </c>
      <c r="LD22" s="277">
        <v>0</v>
      </c>
      <c r="LE22" s="277">
        <v>0</v>
      </c>
      <c r="LF22" s="277">
        <v>0</v>
      </c>
      <c r="LG22" s="277">
        <v>0</v>
      </c>
      <c r="LH22" s="277">
        <v>0</v>
      </c>
      <c r="LI22" s="277">
        <v>0</v>
      </c>
      <c r="LJ22" s="277">
        <v>0</v>
      </c>
      <c r="LK22" s="277">
        <v>0</v>
      </c>
      <c r="LL22" s="277">
        <v>0</v>
      </c>
      <c r="LM22" s="277">
        <v>0</v>
      </c>
      <c r="LN22" s="277">
        <v>0</v>
      </c>
      <c r="LO22" s="277">
        <v>0</v>
      </c>
      <c r="LP22" s="277">
        <v>0</v>
      </c>
      <c r="LQ22" s="277">
        <v>0</v>
      </c>
      <c r="LR22" s="277">
        <v>0</v>
      </c>
      <c r="LS22" s="277">
        <v>0</v>
      </c>
      <c r="LT22" s="277">
        <v>0</v>
      </c>
      <c r="LU22" s="277">
        <v>0</v>
      </c>
      <c r="LV22" s="277">
        <v>0</v>
      </c>
      <c r="LW22" s="277">
        <v>0</v>
      </c>
      <c r="LX22" s="277">
        <v>0</v>
      </c>
      <c r="LY22" s="277">
        <v>0</v>
      </c>
      <c r="LZ22" s="277">
        <v>0</v>
      </c>
      <c r="MA22" s="277">
        <v>0</v>
      </c>
      <c r="MB22" s="277">
        <v>0</v>
      </c>
      <c r="MC22" s="277">
        <v>0</v>
      </c>
      <c r="MD22" s="277">
        <v>0</v>
      </c>
      <c r="ME22" s="277">
        <v>0</v>
      </c>
      <c r="MF22" s="277">
        <v>0</v>
      </c>
      <c r="MG22" s="277">
        <v>0</v>
      </c>
      <c r="MH22" s="277">
        <v>0</v>
      </c>
      <c r="MI22" s="277">
        <v>0</v>
      </c>
      <c r="MJ22" s="277">
        <v>0</v>
      </c>
      <c r="MK22" s="277">
        <v>0</v>
      </c>
      <c r="ML22" s="277">
        <v>0</v>
      </c>
      <c r="MM22" s="277">
        <v>0</v>
      </c>
      <c r="MN22" s="277">
        <v>0</v>
      </c>
      <c r="MO22" s="277">
        <v>0</v>
      </c>
      <c r="MP22" s="277">
        <v>0</v>
      </c>
      <c r="MQ22" s="277">
        <v>0</v>
      </c>
      <c r="MR22" s="277">
        <v>0</v>
      </c>
      <c r="MS22" s="277">
        <v>0</v>
      </c>
      <c r="MT22" s="277">
        <v>0</v>
      </c>
      <c r="MU22" s="277">
        <v>0</v>
      </c>
      <c r="MV22" s="277">
        <v>0</v>
      </c>
      <c r="MW22" s="277">
        <v>0</v>
      </c>
      <c r="MX22" s="277">
        <v>0</v>
      </c>
      <c r="MY22" s="277">
        <v>0</v>
      </c>
      <c r="MZ22" s="277">
        <v>0</v>
      </c>
      <c r="NA22" s="277">
        <v>0</v>
      </c>
      <c r="NB22" s="277">
        <v>0</v>
      </c>
      <c r="NC22" s="277">
        <v>0</v>
      </c>
      <c r="ND22" s="277">
        <v>0</v>
      </c>
      <c r="NE22" s="277">
        <v>0</v>
      </c>
      <c r="NF22" s="277">
        <v>0</v>
      </c>
      <c r="NG22" s="277">
        <v>0</v>
      </c>
      <c r="NH22" s="277">
        <v>0</v>
      </c>
      <c r="NI22" s="277">
        <v>0</v>
      </c>
      <c r="NJ22" s="277">
        <v>0</v>
      </c>
      <c r="NK22" s="277">
        <v>0</v>
      </c>
      <c r="NL22" s="277">
        <v>0</v>
      </c>
      <c r="NM22" s="277">
        <v>0</v>
      </c>
      <c r="NN22" s="277">
        <v>0</v>
      </c>
      <c r="NO22" s="277">
        <v>0</v>
      </c>
      <c r="NP22" s="277">
        <v>0</v>
      </c>
      <c r="NQ22" s="277">
        <v>0</v>
      </c>
      <c r="NR22" s="277">
        <v>0</v>
      </c>
      <c r="NS22" s="277">
        <v>0</v>
      </c>
      <c r="NT22" s="277">
        <v>0</v>
      </c>
      <c r="NU22" s="277">
        <v>0</v>
      </c>
      <c r="NV22" s="277">
        <v>0</v>
      </c>
      <c r="NW22" s="277">
        <v>0</v>
      </c>
      <c r="NX22" s="277">
        <v>0</v>
      </c>
      <c r="NY22" s="277">
        <v>0</v>
      </c>
      <c r="NZ22" s="277">
        <v>0</v>
      </c>
      <c r="OA22" s="277">
        <v>0</v>
      </c>
      <c r="OB22" s="277">
        <v>0</v>
      </c>
      <c r="OC22" s="277">
        <v>0</v>
      </c>
      <c r="OD22" s="277">
        <v>0</v>
      </c>
      <c r="OE22" s="277">
        <v>0</v>
      </c>
      <c r="OF22" s="277">
        <v>0</v>
      </c>
      <c r="OG22" s="277">
        <v>0</v>
      </c>
      <c r="OH22" s="277">
        <v>0</v>
      </c>
      <c r="OI22" s="277">
        <v>0</v>
      </c>
      <c r="OJ22" s="277">
        <v>0</v>
      </c>
      <c r="OK22" s="277">
        <v>0</v>
      </c>
      <c r="OL22" s="277">
        <v>0</v>
      </c>
      <c r="OM22" s="277">
        <v>0</v>
      </c>
      <c r="ON22" s="277">
        <v>0</v>
      </c>
      <c r="OO22" s="277">
        <v>0</v>
      </c>
      <c r="OP22" s="277">
        <v>0</v>
      </c>
      <c r="OQ22" s="277">
        <v>0</v>
      </c>
      <c r="OR22" s="277">
        <v>0</v>
      </c>
      <c r="OS22" s="277">
        <v>0</v>
      </c>
      <c r="OT22" s="277">
        <v>0</v>
      </c>
      <c r="OU22" s="277">
        <v>0</v>
      </c>
      <c r="OV22" s="277">
        <v>0</v>
      </c>
      <c r="OW22" s="277">
        <v>0</v>
      </c>
      <c r="OX22" s="277">
        <v>0</v>
      </c>
      <c r="OY22" s="277">
        <v>0</v>
      </c>
      <c r="OZ22" s="277">
        <v>0</v>
      </c>
      <c r="PA22" s="277">
        <v>0</v>
      </c>
      <c r="PB22" s="277">
        <v>0</v>
      </c>
      <c r="PC22" s="277">
        <v>0</v>
      </c>
      <c r="PD22" s="277">
        <v>0</v>
      </c>
      <c r="PE22" s="277">
        <v>0</v>
      </c>
      <c r="PF22" s="277">
        <v>0</v>
      </c>
      <c r="PG22" s="277">
        <v>0</v>
      </c>
      <c r="PH22" s="277">
        <v>0</v>
      </c>
      <c r="PI22" s="277">
        <v>0</v>
      </c>
      <c r="PJ22" s="277">
        <v>0</v>
      </c>
      <c r="PK22" s="277">
        <v>0</v>
      </c>
      <c r="PL22" s="277">
        <v>0</v>
      </c>
      <c r="PM22" s="277">
        <v>0</v>
      </c>
      <c r="PN22" s="277">
        <v>0</v>
      </c>
      <c r="PO22" s="277">
        <v>0</v>
      </c>
      <c r="PP22" s="277">
        <v>0</v>
      </c>
      <c r="PQ22" s="277">
        <v>0</v>
      </c>
      <c r="PR22" s="277">
        <v>0</v>
      </c>
      <c r="PS22" s="277">
        <v>0</v>
      </c>
      <c r="PT22" s="277">
        <v>0</v>
      </c>
      <c r="PU22" s="277">
        <v>0</v>
      </c>
      <c r="PV22" s="277">
        <v>0</v>
      </c>
      <c r="PW22" s="277">
        <v>0</v>
      </c>
      <c r="PX22" s="277">
        <v>0</v>
      </c>
      <c r="PY22" s="277">
        <v>0</v>
      </c>
      <c r="PZ22" s="277">
        <v>0</v>
      </c>
      <c r="QA22" s="277">
        <v>0</v>
      </c>
      <c r="QB22" s="277">
        <v>0</v>
      </c>
      <c r="QC22" s="277">
        <v>0</v>
      </c>
      <c r="QD22" s="277">
        <v>0</v>
      </c>
      <c r="QE22" s="277">
        <v>0</v>
      </c>
      <c r="QF22" s="277">
        <v>0</v>
      </c>
      <c r="QG22" s="277">
        <v>0</v>
      </c>
      <c r="QH22" s="277">
        <v>0</v>
      </c>
      <c r="QI22" s="277">
        <v>0</v>
      </c>
      <c r="QJ22" s="277">
        <v>0</v>
      </c>
      <c r="QK22" s="277">
        <v>0</v>
      </c>
      <c r="QL22" s="277">
        <v>0</v>
      </c>
      <c r="QM22" s="277">
        <v>0</v>
      </c>
      <c r="QN22" s="277">
        <v>0</v>
      </c>
      <c r="QO22" s="277">
        <v>0</v>
      </c>
      <c r="QP22" s="277">
        <v>0</v>
      </c>
      <c r="QQ22" s="277">
        <v>0</v>
      </c>
      <c r="QR22" s="277">
        <v>0</v>
      </c>
      <c r="QS22" s="277">
        <v>0</v>
      </c>
      <c r="QT22" s="277">
        <v>0</v>
      </c>
      <c r="QU22" s="277">
        <v>0</v>
      </c>
      <c r="QV22" s="277">
        <v>0</v>
      </c>
      <c r="QW22" s="277">
        <v>0</v>
      </c>
      <c r="QX22" s="277">
        <v>0</v>
      </c>
      <c r="QY22" s="277">
        <v>0</v>
      </c>
      <c r="QZ22" s="277">
        <v>0</v>
      </c>
      <c r="RA22" s="277">
        <v>0</v>
      </c>
      <c r="RB22" s="277">
        <v>0</v>
      </c>
      <c r="RC22" s="277">
        <v>0</v>
      </c>
      <c r="RD22" s="277">
        <v>0</v>
      </c>
      <c r="RE22" s="277">
        <v>0</v>
      </c>
      <c r="RF22" s="277">
        <v>0</v>
      </c>
      <c r="RG22" s="277">
        <v>0</v>
      </c>
      <c r="RH22" s="277">
        <v>0</v>
      </c>
      <c r="RI22" s="277">
        <v>0</v>
      </c>
      <c r="RJ22" s="277">
        <v>0</v>
      </c>
      <c r="RK22" s="277">
        <v>0</v>
      </c>
      <c r="RL22" s="277">
        <v>0</v>
      </c>
      <c r="RM22" s="277">
        <v>0</v>
      </c>
      <c r="RN22" s="277">
        <v>0</v>
      </c>
      <c r="RO22" s="277">
        <v>0</v>
      </c>
      <c r="RP22" s="277">
        <v>0</v>
      </c>
      <c r="RQ22" s="277">
        <v>0</v>
      </c>
      <c r="RR22" s="277">
        <v>0</v>
      </c>
      <c r="RS22" s="277">
        <v>0</v>
      </c>
      <c r="RT22" s="277">
        <v>0</v>
      </c>
      <c r="RU22" s="277">
        <v>0</v>
      </c>
      <c r="RV22" s="277">
        <v>0</v>
      </c>
      <c r="RW22" s="277">
        <v>0</v>
      </c>
      <c r="RX22" s="277">
        <v>0</v>
      </c>
      <c r="RY22" s="277">
        <v>0</v>
      </c>
      <c r="RZ22" s="277">
        <v>0</v>
      </c>
      <c r="SA22" s="277">
        <v>0</v>
      </c>
      <c r="SB22" s="277">
        <v>0</v>
      </c>
      <c r="SC22" s="277">
        <v>0</v>
      </c>
      <c r="SD22" s="277">
        <v>0</v>
      </c>
      <c r="SE22" s="277">
        <v>0</v>
      </c>
      <c r="SF22" s="277">
        <v>0</v>
      </c>
      <c r="SG22" s="277">
        <v>0</v>
      </c>
      <c r="SH22" s="277">
        <v>0</v>
      </c>
      <c r="SI22" s="277">
        <v>0</v>
      </c>
      <c r="SJ22" s="277">
        <v>0</v>
      </c>
      <c r="SK22" s="277">
        <v>0</v>
      </c>
      <c r="SL22" s="277">
        <v>0</v>
      </c>
      <c r="SM22" s="277">
        <v>0</v>
      </c>
      <c r="SN22" s="277">
        <v>0</v>
      </c>
      <c r="SO22" s="277">
        <v>0</v>
      </c>
      <c r="SP22" s="277">
        <v>0</v>
      </c>
      <c r="SQ22" s="277">
        <v>0</v>
      </c>
      <c r="SR22" s="277">
        <v>0</v>
      </c>
      <c r="SS22" s="277">
        <v>0</v>
      </c>
      <c r="ST22" s="277">
        <v>0</v>
      </c>
      <c r="SU22" s="277">
        <v>0</v>
      </c>
      <c r="SV22" s="277">
        <v>0</v>
      </c>
      <c r="SW22" s="277">
        <v>0</v>
      </c>
      <c r="SX22" s="277">
        <v>0</v>
      </c>
      <c r="SY22" s="277">
        <v>0</v>
      </c>
      <c r="SZ22" s="277">
        <v>0</v>
      </c>
      <c r="TA22" s="277">
        <v>0</v>
      </c>
      <c r="TB22" s="277">
        <v>0</v>
      </c>
      <c r="TC22" s="277">
        <v>0</v>
      </c>
      <c r="TD22" s="277">
        <v>0</v>
      </c>
      <c r="TE22" s="277">
        <v>0</v>
      </c>
      <c r="TF22" s="277">
        <v>0</v>
      </c>
      <c r="TG22" s="277">
        <v>0</v>
      </c>
      <c r="TH22" s="277">
        <v>0</v>
      </c>
      <c r="TI22" s="277">
        <v>0</v>
      </c>
      <c r="TJ22" s="277">
        <v>0</v>
      </c>
      <c r="TK22" s="277">
        <v>0</v>
      </c>
      <c r="TL22" s="277">
        <v>0</v>
      </c>
      <c r="TM22" s="277">
        <v>0</v>
      </c>
      <c r="TN22" s="277">
        <v>0</v>
      </c>
      <c r="TO22" s="277">
        <v>0</v>
      </c>
      <c r="TP22" s="277">
        <v>0</v>
      </c>
      <c r="TQ22" s="277">
        <v>0</v>
      </c>
      <c r="TR22" s="277">
        <v>0</v>
      </c>
      <c r="TS22" s="277">
        <v>0</v>
      </c>
      <c r="TT22" s="277">
        <v>0</v>
      </c>
      <c r="TU22" s="277">
        <v>0</v>
      </c>
      <c r="TV22" s="277">
        <v>0</v>
      </c>
      <c r="TW22" s="277">
        <v>0</v>
      </c>
      <c r="TX22" s="277">
        <v>0</v>
      </c>
      <c r="TY22" s="277">
        <v>0</v>
      </c>
      <c r="TZ22" s="277">
        <v>0</v>
      </c>
      <c r="UA22" s="277">
        <v>0</v>
      </c>
      <c r="UB22" s="277">
        <v>0</v>
      </c>
      <c r="UC22" s="277">
        <v>0</v>
      </c>
      <c r="UD22" s="277">
        <v>0</v>
      </c>
      <c r="UE22" s="277">
        <v>0</v>
      </c>
      <c r="UF22" s="277">
        <v>0</v>
      </c>
      <c r="UG22" s="277">
        <v>0</v>
      </c>
      <c r="UH22" s="277">
        <v>0</v>
      </c>
      <c r="UI22" s="277">
        <v>0</v>
      </c>
      <c r="UJ22" s="277">
        <v>0</v>
      </c>
      <c r="UK22" s="277">
        <v>0</v>
      </c>
      <c r="UL22" s="277">
        <v>0</v>
      </c>
      <c r="UM22" s="277">
        <v>0</v>
      </c>
      <c r="UN22" s="277">
        <v>0</v>
      </c>
      <c r="UO22" s="277">
        <v>0</v>
      </c>
      <c r="UP22" s="277">
        <v>0</v>
      </c>
      <c r="UQ22" s="277">
        <v>0</v>
      </c>
      <c r="UR22" s="277">
        <v>0</v>
      </c>
      <c r="US22" s="277">
        <v>0</v>
      </c>
      <c r="UT22" s="277">
        <v>0</v>
      </c>
      <c r="UU22" s="277">
        <v>0</v>
      </c>
      <c r="UV22" s="277">
        <v>0</v>
      </c>
      <c r="UW22" s="277">
        <v>0</v>
      </c>
      <c r="UX22" s="277">
        <v>0</v>
      </c>
      <c r="UY22" s="277">
        <v>0</v>
      </c>
      <c r="UZ22" s="277">
        <v>0</v>
      </c>
      <c r="VA22" s="277">
        <v>0</v>
      </c>
      <c r="VB22" s="277">
        <v>0</v>
      </c>
      <c r="VC22" s="277">
        <v>0</v>
      </c>
      <c r="VD22" s="277">
        <v>0</v>
      </c>
      <c r="VE22" s="277">
        <v>0</v>
      </c>
      <c r="VF22" s="277">
        <v>0</v>
      </c>
      <c r="VG22" s="277">
        <v>0</v>
      </c>
      <c r="VH22" s="277">
        <v>0</v>
      </c>
      <c r="VI22" s="277">
        <v>0</v>
      </c>
      <c r="VJ22" s="277">
        <v>0</v>
      </c>
      <c r="VK22" s="277">
        <v>0</v>
      </c>
      <c r="VL22" s="277">
        <v>0</v>
      </c>
      <c r="VM22" s="277">
        <v>0</v>
      </c>
      <c r="VN22" s="277">
        <v>0</v>
      </c>
      <c r="VO22" s="277">
        <v>0</v>
      </c>
      <c r="VP22" s="277">
        <v>0</v>
      </c>
      <c r="VQ22" s="277">
        <v>0</v>
      </c>
      <c r="VR22" s="277">
        <v>0</v>
      </c>
      <c r="VS22" s="277">
        <v>0</v>
      </c>
      <c r="VT22" s="277">
        <v>0</v>
      </c>
      <c r="VU22" s="277">
        <v>0</v>
      </c>
      <c r="VV22" s="277">
        <v>0</v>
      </c>
      <c r="VW22" s="277">
        <v>0</v>
      </c>
      <c r="VX22" s="277">
        <v>0</v>
      </c>
      <c r="VY22" s="277">
        <v>0</v>
      </c>
      <c r="VZ22" s="277">
        <v>0</v>
      </c>
      <c r="WA22" s="277">
        <v>0</v>
      </c>
      <c r="WB22" s="277">
        <v>0</v>
      </c>
      <c r="WC22" s="277">
        <v>0</v>
      </c>
      <c r="WD22" s="277">
        <v>0</v>
      </c>
      <c r="WE22" s="277">
        <v>0</v>
      </c>
      <c r="WF22" s="277">
        <v>0</v>
      </c>
      <c r="WG22" s="277">
        <v>0</v>
      </c>
      <c r="WH22" s="277">
        <v>0</v>
      </c>
      <c r="WI22" s="277">
        <v>0</v>
      </c>
      <c r="WJ22" s="277">
        <v>0</v>
      </c>
      <c r="WK22" s="277">
        <v>0</v>
      </c>
      <c r="WL22" s="277">
        <v>0</v>
      </c>
      <c r="WM22" s="277">
        <v>0</v>
      </c>
      <c r="WN22" s="277">
        <v>0</v>
      </c>
      <c r="WO22" s="277">
        <v>0</v>
      </c>
      <c r="WP22" s="277">
        <v>0</v>
      </c>
      <c r="WQ22" s="277">
        <v>0</v>
      </c>
      <c r="WR22" s="277">
        <v>0</v>
      </c>
      <c r="WS22" s="277">
        <v>0</v>
      </c>
      <c r="WT22" s="277">
        <v>0</v>
      </c>
      <c r="WU22" s="277">
        <v>0</v>
      </c>
      <c r="WV22" s="277">
        <v>0</v>
      </c>
      <c r="WW22" s="277">
        <v>0</v>
      </c>
      <c r="WX22" s="277">
        <v>0</v>
      </c>
      <c r="WY22" s="277">
        <v>0</v>
      </c>
      <c r="WZ22" s="277">
        <v>0</v>
      </c>
      <c r="XA22" s="277">
        <v>0</v>
      </c>
      <c r="XB22" s="277">
        <v>0</v>
      </c>
      <c r="XC22" s="277">
        <v>0</v>
      </c>
      <c r="XD22" s="277">
        <v>0</v>
      </c>
      <c r="XE22" s="277">
        <v>0</v>
      </c>
      <c r="XF22" s="277">
        <v>0</v>
      </c>
      <c r="XG22" s="277">
        <v>0</v>
      </c>
      <c r="XH22" s="277">
        <v>0</v>
      </c>
      <c r="XI22" s="277">
        <v>0</v>
      </c>
      <c r="XJ22" s="277">
        <v>0</v>
      </c>
      <c r="XK22" s="277">
        <v>0</v>
      </c>
      <c r="XL22" s="277">
        <v>0</v>
      </c>
      <c r="XM22" s="277">
        <v>0</v>
      </c>
      <c r="XN22" s="277">
        <v>0</v>
      </c>
      <c r="XO22" s="277">
        <v>0</v>
      </c>
      <c r="XP22" s="277">
        <v>0</v>
      </c>
      <c r="XQ22" s="277">
        <v>0</v>
      </c>
      <c r="XR22" s="277">
        <v>0</v>
      </c>
      <c r="XS22" s="277">
        <v>0</v>
      </c>
      <c r="XT22" s="277">
        <v>0</v>
      </c>
      <c r="XU22" s="277">
        <v>0</v>
      </c>
      <c r="XV22" s="277">
        <v>0</v>
      </c>
      <c r="XW22" s="277">
        <v>0</v>
      </c>
      <c r="XX22" s="277">
        <v>0</v>
      </c>
      <c r="XY22" s="277">
        <v>0</v>
      </c>
      <c r="XZ22" s="277">
        <v>0</v>
      </c>
      <c r="YA22" s="277">
        <v>0</v>
      </c>
      <c r="YB22" s="277">
        <v>0</v>
      </c>
      <c r="YC22" s="277">
        <v>0</v>
      </c>
      <c r="YD22" s="277">
        <v>0</v>
      </c>
      <c r="YE22" s="277">
        <v>0</v>
      </c>
      <c r="YF22" s="277">
        <v>0</v>
      </c>
      <c r="YG22" s="277">
        <v>0</v>
      </c>
      <c r="YH22" s="277">
        <v>19</v>
      </c>
      <c r="YI22" s="277">
        <v>0</v>
      </c>
      <c r="YJ22" s="277">
        <v>0</v>
      </c>
      <c r="YK22" s="277">
        <v>16</v>
      </c>
      <c r="YL22" s="277">
        <v>0</v>
      </c>
      <c r="YM22" s="277">
        <v>0</v>
      </c>
      <c r="YN22" s="277">
        <v>21</v>
      </c>
      <c r="YO22" s="277">
        <v>0</v>
      </c>
      <c r="YP22" s="277">
        <v>0</v>
      </c>
      <c r="YQ22" s="277">
        <v>21</v>
      </c>
      <c r="YR22" s="277">
        <v>0</v>
      </c>
      <c r="YS22" s="277">
        <v>0</v>
      </c>
      <c r="YT22" s="277">
        <v>11</v>
      </c>
      <c r="YU22" s="277">
        <v>0</v>
      </c>
      <c r="YV22" s="277">
        <v>0</v>
      </c>
      <c r="YW22" s="277">
        <v>0</v>
      </c>
      <c r="YX22" s="277">
        <v>0</v>
      </c>
      <c r="YY22" s="277">
        <v>0</v>
      </c>
      <c r="YZ22" s="277">
        <v>62</v>
      </c>
      <c r="ZA22" s="277">
        <v>0</v>
      </c>
      <c r="ZB22" s="277">
        <v>0</v>
      </c>
      <c r="ZC22" s="277">
        <v>0</v>
      </c>
      <c r="ZD22" s="277">
        <v>0</v>
      </c>
      <c r="ZE22" s="277">
        <v>0</v>
      </c>
      <c r="ZF22" s="277">
        <v>0</v>
      </c>
      <c r="ZG22" s="277">
        <v>0</v>
      </c>
      <c r="ZH22" s="277">
        <v>0</v>
      </c>
      <c r="ZI22" s="277">
        <v>0</v>
      </c>
      <c r="ZJ22" s="277">
        <v>0</v>
      </c>
      <c r="ZK22" s="277">
        <v>0</v>
      </c>
      <c r="ZL22" s="277">
        <v>29</v>
      </c>
      <c r="ZM22" s="277">
        <v>0</v>
      </c>
      <c r="ZN22" s="277">
        <v>0</v>
      </c>
      <c r="ZO22" s="277">
        <v>0</v>
      </c>
      <c r="ZP22" s="277">
        <v>0</v>
      </c>
      <c r="ZQ22" s="277">
        <v>0</v>
      </c>
      <c r="ZR22" s="277">
        <v>25</v>
      </c>
      <c r="ZS22" s="277">
        <v>0</v>
      </c>
      <c r="ZT22" s="277">
        <v>0</v>
      </c>
      <c r="ZU22" s="277">
        <v>23</v>
      </c>
      <c r="ZV22" s="277">
        <v>0</v>
      </c>
      <c r="ZW22" s="277">
        <v>0</v>
      </c>
      <c r="ZX22" s="277">
        <v>0</v>
      </c>
      <c r="ZY22" s="277">
        <v>0</v>
      </c>
      <c r="ZZ22" s="277">
        <v>0</v>
      </c>
      <c r="AAA22" s="277">
        <v>16</v>
      </c>
      <c r="AAB22" s="277">
        <v>0</v>
      </c>
      <c r="AAC22" s="277">
        <v>0</v>
      </c>
      <c r="AAD22" s="277">
        <v>0</v>
      </c>
      <c r="AAE22" s="277">
        <v>0</v>
      </c>
      <c r="AAF22" s="277">
        <v>0</v>
      </c>
      <c r="AAG22" s="277">
        <v>0</v>
      </c>
      <c r="AAH22" s="277">
        <v>0</v>
      </c>
      <c r="AAI22" s="277">
        <v>0</v>
      </c>
      <c r="AAJ22" s="277">
        <v>0</v>
      </c>
      <c r="AAK22" s="277">
        <v>0</v>
      </c>
      <c r="AAL22" s="277">
        <v>0</v>
      </c>
      <c r="AAM22" s="277">
        <v>0</v>
      </c>
      <c r="AAN22" s="277">
        <v>0</v>
      </c>
      <c r="AAO22" s="181"/>
    </row>
    <row r="23" spans="4:731" x14ac:dyDescent="0.3">
      <c r="D23" s="3" t="s">
        <v>448</v>
      </c>
      <c r="F23" s="3">
        <v>666505</v>
      </c>
      <c r="G23" s="3" t="s">
        <v>70</v>
      </c>
      <c r="H23" s="275">
        <f t="shared" si="44"/>
        <v>18.899999999999999</v>
      </c>
      <c r="I23" s="135" t="str">
        <f t="shared" si="44"/>
        <v/>
      </c>
      <c r="J23" s="276" t="str">
        <f t="shared" si="44"/>
        <v/>
      </c>
      <c r="K23" s="275" cm="1">
        <f t="array" ref="K23">IFERROR(
  _xlfn.STDEV.S(
    IF(
      ($AA$19:$AAN$19=K$20) *
      ($AA23:$AAN23&gt;0) *
      ($AA$17:$AAN$17 &gt;= $H$17) *
      ($AA$17:$AAN$17 &lt;= $I$17),
      $AA23:$AAN23
    )
  ),
  ""
)</f>
        <v>12.287753614428022</v>
      </c>
      <c r="L23" s="135" t="str" cm="1">
        <f t="array" ref="L23">IFERROR(
  _xlfn.STDEV.S(
    IF(
      ($AA$19:$AAN$19=L$20) *
      ($AA23:$AAN23&gt;0) *
      ($AA$17:$AAN$17 &gt;= $H$17) *
      ($AA$17:$AAN$17 &lt;= $I$17),
      $AA23:$AAN23
    )
  ),
  ""
)</f>
        <v/>
      </c>
      <c r="M23" s="276" t="str" cm="1">
        <f t="array" ref="M23">IFERROR(
  _xlfn.STDEV.S(
    IF(
      ($AA$19:$AAN$19=M$20) *
      ($AA23:$AAN23&gt;0) *
      ($AA$17:$AAN$17 &gt;= $H$17) *
      ($AA$17:$AAN$17 &lt;= $I$17),
      $AA23:$AAN23
    )
  ),
  ""
)</f>
        <v/>
      </c>
      <c r="N23" s="275">
        <f t="shared" si="45"/>
        <v>51</v>
      </c>
      <c r="O23" s="135">
        <f t="shared" si="45"/>
        <v>0</v>
      </c>
      <c r="P23" s="276">
        <f t="shared" si="45"/>
        <v>0</v>
      </c>
      <c r="Q23">
        <f>VLOOKUP($F23,Old!$C$23:$G$43,3)</f>
        <v>0.2</v>
      </c>
      <c r="R23">
        <f t="shared" si="46"/>
        <v>3.78</v>
      </c>
      <c r="S23" t="str">
        <f t="shared" si="46"/>
        <v/>
      </c>
      <c r="T23" t="str">
        <f t="shared" si="47"/>
        <v/>
      </c>
      <c r="U23">
        <f>VLOOKUP($F23,Old!$C$23:$G$43,5)</f>
        <v>0.2</v>
      </c>
      <c r="V23" t="str">
        <f t="shared" si="48"/>
        <v/>
      </c>
      <c r="Z23" s="3">
        <v>666505</v>
      </c>
      <c r="AA23" s="277">
        <v>0</v>
      </c>
      <c r="AB23" s="277">
        <v>0</v>
      </c>
      <c r="AC23" s="277">
        <v>0</v>
      </c>
      <c r="AD23" s="277">
        <v>0</v>
      </c>
      <c r="AE23" s="277">
        <v>0</v>
      </c>
      <c r="AF23" s="277">
        <v>0</v>
      </c>
      <c r="AG23" s="277">
        <v>0</v>
      </c>
      <c r="AH23" s="277">
        <v>0</v>
      </c>
      <c r="AI23" s="277">
        <v>0</v>
      </c>
      <c r="AJ23" s="277">
        <v>0</v>
      </c>
      <c r="AK23" s="277">
        <v>0</v>
      </c>
      <c r="AL23" s="277">
        <v>0</v>
      </c>
      <c r="AM23" s="277">
        <v>0</v>
      </c>
      <c r="AN23" s="277">
        <v>0</v>
      </c>
      <c r="AO23" s="277">
        <v>0</v>
      </c>
      <c r="AP23" s="277">
        <v>0</v>
      </c>
      <c r="AQ23" s="277">
        <v>0</v>
      </c>
      <c r="AR23" s="277">
        <v>0</v>
      </c>
      <c r="AS23" s="277">
        <v>0</v>
      </c>
      <c r="AT23" s="277">
        <v>0</v>
      </c>
      <c r="AU23" s="277">
        <v>0</v>
      </c>
      <c r="AV23" s="277">
        <v>0</v>
      </c>
      <c r="AW23" s="277">
        <v>0</v>
      </c>
      <c r="AX23" s="277">
        <v>0</v>
      </c>
      <c r="AY23" s="277">
        <v>0</v>
      </c>
      <c r="AZ23" s="277">
        <v>0</v>
      </c>
      <c r="BA23" s="277">
        <v>0</v>
      </c>
      <c r="BB23" s="277">
        <v>0</v>
      </c>
      <c r="BC23" s="277">
        <v>0</v>
      </c>
      <c r="BD23" s="277">
        <v>0</v>
      </c>
      <c r="BE23" s="277">
        <v>0</v>
      </c>
      <c r="BF23" s="277">
        <v>0</v>
      </c>
      <c r="BG23" s="277">
        <v>0</v>
      </c>
      <c r="BH23" s="277">
        <v>0</v>
      </c>
      <c r="BI23" s="277">
        <v>0</v>
      </c>
      <c r="BJ23" s="277">
        <v>0</v>
      </c>
      <c r="BK23" s="277">
        <v>0</v>
      </c>
      <c r="BL23" s="277">
        <v>0</v>
      </c>
      <c r="BM23" s="277">
        <v>0</v>
      </c>
      <c r="BN23" s="277">
        <v>0</v>
      </c>
      <c r="BO23" s="277">
        <v>0</v>
      </c>
      <c r="BP23" s="277">
        <v>0</v>
      </c>
      <c r="BQ23" s="277">
        <v>0</v>
      </c>
      <c r="BR23" s="277">
        <v>0</v>
      </c>
      <c r="BS23" s="277">
        <v>0</v>
      </c>
      <c r="BT23" s="277">
        <v>0</v>
      </c>
      <c r="BU23" s="277">
        <v>0</v>
      </c>
      <c r="BV23" s="277">
        <v>0</v>
      </c>
      <c r="BW23" s="277">
        <v>0</v>
      </c>
      <c r="BX23" s="277">
        <v>0</v>
      </c>
      <c r="BY23" s="277">
        <v>0</v>
      </c>
      <c r="BZ23" s="277">
        <v>0</v>
      </c>
      <c r="CA23" s="277">
        <v>0</v>
      </c>
      <c r="CB23" s="277">
        <v>0</v>
      </c>
      <c r="CC23" s="277">
        <v>0</v>
      </c>
      <c r="CD23" s="277">
        <v>0</v>
      </c>
      <c r="CE23" s="277">
        <v>0</v>
      </c>
      <c r="CF23" s="277">
        <v>0</v>
      </c>
      <c r="CG23" s="277">
        <v>0</v>
      </c>
      <c r="CH23" s="277">
        <v>0</v>
      </c>
      <c r="CI23" s="277">
        <v>0</v>
      </c>
      <c r="CJ23" s="277">
        <v>0</v>
      </c>
      <c r="CK23" s="277">
        <v>0</v>
      </c>
      <c r="CL23" s="277">
        <v>0</v>
      </c>
      <c r="CM23" s="277">
        <v>0</v>
      </c>
      <c r="CN23" s="277">
        <v>0</v>
      </c>
      <c r="CO23" s="277">
        <v>0</v>
      </c>
      <c r="CP23" s="277">
        <v>0</v>
      </c>
      <c r="CQ23" s="277">
        <v>0</v>
      </c>
      <c r="CR23" s="277">
        <v>0</v>
      </c>
      <c r="CS23" s="277">
        <v>0</v>
      </c>
      <c r="CT23" s="277">
        <v>0</v>
      </c>
      <c r="CU23" s="277">
        <v>0</v>
      </c>
      <c r="CV23" s="277">
        <v>0</v>
      </c>
      <c r="CW23" s="277">
        <v>0</v>
      </c>
      <c r="CX23" s="277">
        <v>0</v>
      </c>
      <c r="CY23" s="277">
        <v>0</v>
      </c>
      <c r="CZ23" s="277">
        <v>0</v>
      </c>
      <c r="DA23" s="277">
        <v>0</v>
      </c>
      <c r="DB23" s="277">
        <v>0</v>
      </c>
      <c r="DC23" s="277">
        <v>0</v>
      </c>
      <c r="DD23" s="277">
        <v>0</v>
      </c>
      <c r="DE23" s="277">
        <v>0</v>
      </c>
      <c r="DF23" s="277">
        <v>0</v>
      </c>
      <c r="DG23" s="277">
        <v>0</v>
      </c>
      <c r="DH23" s="277">
        <v>0</v>
      </c>
      <c r="DI23" s="277">
        <v>0</v>
      </c>
      <c r="DJ23" s="277">
        <v>0</v>
      </c>
      <c r="DK23" s="277">
        <v>0</v>
      </c>
      <c r="DL23" s="277">
        <v>0</v>
      </c>
      <c r="DM23" s="277">
        <v>0</v>
      </c>
      <c r="DN23" s="277">
        <v>0</v>
      </c>
      <c r="DO23" s="277">
        <v>0</v>
      </c>
      <c r="DP23" s="277">
        <v>0</v>
      </c>
      <c r="DQ23" s="277">
        <v>0</v>
      </c>
      <c r="DR23" s="277">
        <v>0</v>
      </c>
      <c r="DS23" s="277">
        <v>0</v>
      </c>
      <c r="DT23" s="277">
        <v>0</v>
      </c>
      <c r="DU23" s="277">
        <v>0</v>
      </c>
      <c r="DV23" s="277">
        <v>0</v>
      </c>
      <c r="DW23" s="277">
        <v>0</v>
      </c>
      <c r="DX23" s="277">
        <v>0</v>
      </c>
      <c r="DY23" s="277">
        <v>0</v>
      </c>
      <c r="DZ23" s="277">
        <v>0</v>
      </c>
      <c r="EA23" s="277">
        <v>0</v>
      </c>
      <c r="EB23" s="277">
        <v>0</v>
      </c>
      <c r="EC23" s="277">
        <v>0</v>
      </c>
      <c r="ED23" s="277">
        <v>0</v>
      </c>
      <c r="EE23" s="277">
        <v>0</v>
      </c>
      <c r="EF23" s="277">
        <v>0</v>
      </c>
      <c r="EG23" s="277">
        <v>0</v>
      </c>
      <c r="EH23" s="277">
        <v>0</v>
      </c>
      <c r="EI23" s="277">
        <v>0</v>
      </c>
      <c r="EJ23" s="277">
        <v>0</v>
      </c>
      <c r="EK23" s="277">
        <v>0</v>
      </c>
      <c r="EL23" s="277">
        <v>0</v>
      </c>
      <c r="EM23" s="277">
        <v>0</v>
      </c>
      <c r="EN23" s="277">
        <v>0</v>
      </c>
      <c r="EO23" s="277">
        <v>0</v>
      </c>
      <c r="EP23" s="277">
        <v>0</v>
      </c>
      <c r="EQ23" s="277">
        <v>10</v>
      </c>
      <c r="ER23" s="277">
        <v>0</v>
      </c>
      <c r="ES23" s="277">
        <v>0</v>
      </c>
      <c r="ET23" s="277">
        <v>0</v>
      </c>
      <c r="EU23" s="277">
        <v>0</v>
      </c>
      <c r="EV23" s="277">
        <v>0</v>
      </c>
      <c r="EW23" s="277">
        <v>0</v>
      </c>
      <c r="EX23" s="277">
        <v>0</v>
      </c>
      <c r="EY23" s="277">
        <v>0</v>
      </c>
      <c r="EZ23" s="277">
        <v>0</v>
      </c>
      <c r="FA23" s="277">
        <v>0</v>
      </c>
      <c r="FB23" s="277">
        <v>0</v>
      </c>
      <c r="FC23" s="277">
        <v>0</v>
      </c>
      <c r="FD23" s="277">
        <v>0</v>
      </c>
      <c r="FE23" s="277">
        <v>0</v>
      </c>
      <c r="FF23" s="277">
        <v>0</v>
      </c>
      <c r="FG23" s="277">
        <v>0</v>
      </c>
      <c r="FH23" s="277">
        <v>0</v>
      </c>
      <c r="FI23" s="277">
        <v>0</v>
      </c>
      <c r="FJ23" s="277">
        <v>0</v>
      </c>
      <c r="FK23" s="277">
        <v>0</v>
      </c>
      <c r="FL23" s="277">
        <v>0</v>
      </c>
      <c r="FM23" s="277">
        <v>0</v>
      </c>
      <c r="FN23" s="277">
        <v>0</v>
      </c>
      <c r="FO23" s="277">
        <v>0</v>
      </c>
      <c r="FP23" s="277">
        <v>0</v>
      </c>
      <c r="FQ23" s="277">
        <v>0</v>
      </c>
      <c r="FR23" s="277">
        <v>0</v>
      </c>
      <c r="FS23" s="277">
        <v>0</v>
      </c>
      <c r="FT23" s="277">
        <v>0</v>
      </c>
      <c r="FU23" s="277">
        <v>0</v>
      </c>
      <c r="FV23" s="277">
        <v>0</v>
      </c>
      <c r="FW23" s="277">
        <v>0</v>
      </c>
      <c r="FX23" s="277">
        <v>0</v>
      </c>
      <c r="FY23" s="277">
        <v>0</v>
      </c>
      <c r="FZ23" s="277">
        <v>0</v>
      </c>
      <c r="GA23" s="277">
        <v>0</v>
      </c>
      <c r="GB23" s="277">
        <v>0</v>
      </c>
      <c r="GC23" s="277">
        <v>0</v>
      </c>
      <c r="GD23" s="277">
        <v>0</v>
      </c>
      <c r="GE23" s="277">
        <v>0</v>
      </c>
      <c r="GF23" s="277">
        <v>0</v>
      </c>
      <c r="GG23" s="277">
        <v>0</v>
      </c>
      <c r="GH23" s="277">
        <v>0</v>
      </c>
      <c r="GI23" s="277">
        <v>0</v>
      </c>
      <c r="GJ23" s="277">
        <v>0</v>
      </c>
      <c r="GK23" s="277">
        <v>0</v>
      </c>
      <c r="GL23" s="277">
        <v>0</v>
      </c>
      <c r="GM23" s="277">
        <v>0</v>
      </c>
      <c r="GN23" s="277">
        <v>0</v>
      </c>
      <c r="GO23" s="277">
        <v>0</v>
      </c>
      <c r="GP23" s="277">
        <v>0</v>
      </c>
      <c r="GQ23" s="277">
        <v>0</v>
      </c>
      <c r="GR23" s="277">
        <v>0</v>
      </c>
      <c r="GS23" s="277">
        <v>0</v>
      </c>
      <c r="GT23" s="277">
        <v>0</v>
      </c>
      <c r="GU23" s="277">
        <v>0</v>
      </c>
      <c r="GV23" s="277">
        <v>0</v>
      </c>
      <c r="GW23" s="277">
        <v>0</v>
      </c>
      <c r="GX23" s="277">
        <v>0</v>
      </c>
      <c r="GY23" s="277">
        <v>0</v>
      </c>
      <c r="GZ23" s="277">
        <v>0</v>
      </c>
      <c r="HA23" s="277">
        <v>0</v>
      </c>
      <c r="HB23" s="277">
        <v>0</v>
      </c>
      <c r="HC23" s="277">
        <v>0</v>
      </c>
      <c r="HD23" s="277">
        <v>0</v>
      </c>
      <c r="HE23" s="277">
        <v>0</v>
      </c>
      <c r="HF23" s="277">
        <v>0</v>
      </c>
      <c r="HG23" s="277">
        <v>0</v>
      </c>
      <c r="HH23" s="277">
        <v>0</v>
      </c>
      <c r="HI23" s="277">
        <v>0</v>
      </c>
      <c r="HJ23" s="277">
        <v>0</v>
      </c>
      <c r="HK23" s="277">
        <v>0</v>
      </c>
      <c r="HL23" s="277">
        <v>0</v>
      </c>
      <c r="HM23" s="277">
        <v>0</v>
      </c>
      <c r="HN23" s="277">
        <v>1</v>
      </c>
      <c r="HO23" s="277">
        <v>0</v>
      </c>
      <c r="HP23" s="277">
        <v>0</v>
      </c>
      <c r="HQ23" s="277">
        <v>0</v>
      </c>
      <c r="HR23" s="277">
        <v>0</v>
      </c>
      <c r="HS23" s="277">
        <v>0</v>
      </c>
      <c r="HT23" s="277">
        <v>0</v>
      </c>
      <c r="HU23" s="277">
        <v>0</v>
      </c>
      <c r="HV23" s="277">
        <v>0</v>
      </c>
      <c r="HW23" s="277">
        <v>0</v>
      </c>
      <c r="HX23" s="277">
        <v>0</v>
      </c>
      <c r="HY23" s="277">
        <v>0</v>
      </c>
      <c r="HZ23" s="277">
        <v>0</v>
      </c>
      <c r="IA23" s="277">
        <v>0</v>
      </c>
      <c r="IB23" s="277">
        <v>0</v>
      </c>
      <c r="IC23" s="277">
        <v>22</v>
      </c>
      <c r="ID23" s="277">
        <v>0</v>
      </c>
      <c r="IE23" s="277">
        <v>0</v>
      </c>
      <c r="IF23" s="277">
        <v>0</v>
      </c>
      <c r="IG23" s="277">
        <v>0</v>
      </c>
      <c r="IH23" s="277">
        <v>0</v>
      </c>
      <c r="II23" s="277">
        <v>0</v>
      </c>
      <c r="IJ23" s="277">
        <v>0</v>
      </c>
      <c r="IK23" s="277">
        <v>0</v>
      </c>
      <c r="IL23" s="277">
        <v>0</v>
      </c>
      <c r="IM23" s="277">
        <v>0</v>
      </c>
      <c r="IN23" s="277">
        <v>0</v>
      </c>
      <c r="IO23" s="277">
        <v>0</v>
      </c>
      <c r="IP23" s="277">
        <v>0</v>
      </c>
      <c r="IQ23" s="277">
        <v>0</v>
      </c>
      <c r="IR23" s="277">
        <v>0</v>
      </c>
      <c r="IS23" s="277">
        <v>0</v>
      </c>
      <c r="IT23" s="277">
        <v>0</v>
      </c>
      <c r="IU23" s="277">
        <v>0</v>
      </c>
      <c r="IV23" s="277">
        <v>0</v>
      </c>
      <c r="IW23" s="277">
        <v>0</v>
      </c>
      <c r="IX23" s="277">
        <v>0</v>
      </c>
      <c r="IY23" s="277">
        <v>0</v>
      </c>
      <c r="IZ23" s="277">
        <v>0</v>
      </c>
      <c r="JA23" s="277">
        <v>0</v>
      </c>
      <c r="JB23" s="277">
        <v>0</v>
      </c>
      <c r="JC23" s="277">
        <v>0</v>
      </c>
      <c r="JD23" s="277">
        <v>0</v>
      </c>
      <c r="JE23" s="277">
        <v>0</v>
      </c>
      <c r="JF23" s="277">
        <v>0</v>
      </c>
      <c r="JG23" s="277">
        <v>0</v>
      </c>
      <c r="JH23" s="277">
        <v>0</v>
      </c>
      <c r="JI23" s="277">
        <v>0</v>
      </c>
      <c r="JJ23" s="277">
        <v>0</v>
      </c>
      <c r="JK23" s="277">
        <v>0</v>
      </c>
      <c r="JL23" s="277">
        <v>0</v>
      </c>
      <c r="JM23" s="277">
        <v>14</v>
      </c>
      <c r="JN23" s="277">
        <v>0</v>
      </c>
      <c r="JO23" s="277">
        <v>0</v>
      </c>
      <c r="JP23" s="277">
        <v>0</v>
      </c>
      <c r="JQ23" s="277">
        <v>0</v>
      </c>
      <c r="JR23" s="277">
        <v>0</v>
      </c>
      <c r="JS23" s="277">
        <v>0</v>
      </c>
      <c r="JT23" s="277">
        <v>0</v>
      </c>
      <c r="JU23" s="277">
        <v>0</v>
      </c>
      <c r="JV23" s="277">
        <v>0</v>
      </c>
      <c r="JW23" s="277">
        <v>0</v>
      </c>
      <c r="JX23" s="277">
        <v>0</v>
      </c>
      <c r="JY23" s="277">
        <v>0</v>
      </c>
      <c r="JZ23" s="277">
        <v>0</v>
      </c>
      <c r="KA23" s="277">
        <v>0</v>
      </c>
      <c r="KB23" s="277">
        <v>0</v>
      </c>
      <c r="KC23" s="277">
        <v>0</v>
      </c>
      <c r="KD23" s="277">
        <v>0</v>
      </c>
      <c r="KE23" s="277">
        <v>0</v>
      </c>
      <c r="KF23" s="277">
        <v>0</v>
      </c>
      <c r="KG23" s="277">
        <v>0</v>
      </c>
      <c r="KH23" s="277">
        <v>0</v>
      </c>
      <c r="KI23" s="277">
        <v>0</v>
      </c>
      <c r="KJ23" s="277">
        <v>0</v>
      </c>
      <c r="KK23" s="277">
        <v>0</v>
      </c>
      <c r="KL23" s="277">
        <v>0</v>
      </c>
      <c r="KM23" s="277">
        <v>0</v>
      </c>
      <c r="KN23" s="277">
        <v>0</v>
      </c>
      <c r="KO23" s="277">
        <v>0</v>
      </c>
      <c r="KP23" s="277">
        <v>0</v>
      </c>
      <c r="KQ23" s="277">
        <v>0</v>
      </c>
      <c r="KR23" s="277">
        <v>0</v>
      </c>
      <c r="KS23" s="277">
        <v>0</v>
      </c>
      <c r="KT23" s="277">
        <v>0</v>
      </c>
      <c r="KU23" s="277">
        <v>0</v>
      </c>
      <c r="KV23" s="277">
        <v>0</v>
      </c>
      <c r="KW23" s="277">
        <v>0</v>
      </c>
      <c r="KX23" s="277">
        <v>0</v>
      </c>
      <c r="KY23" s="277">
        <v>0</v>
      </c>
      <c r="KZ23" s="277">
        <v>0</v>
      </c>
      <c r="LA23" s="277">
        <v>0</v>
      </c>
      <c r="LB23" s="277">
        <v>0</v>
      </c>
      <c r="LC23" s="277">
        <v>0</v>
      </c>
      <c r="LD23" s="277">
        <v>0</v>
      </c>
      <c r="LE23" s="277">
        <v>0</v>
      </c>
      <c r="LF23" s="277">
        <v>0</v>
      </c>
      <c r="LG23" s="277">
        <v>0</v>
      </c>
      <c r="LH23" s="277">
        <v>0</v>
      </c>
      <c r="LI23" s="277">
        <v>0</v>
      </c>
      <c r="LJ23" s="277">
        <v>0</v>
      </c>
      <c r="LK23" s="277">
        <v>0</v>
      </c>
      <c r="LL23" s="277">
        <v>0</v>
      </c>
      <c r="LM23" s="277">
        <v>0</v>
      </c>
      <c r="LN23" s="277">
        <v>0</v>
      </c>
      <c r="LO23" s="277">
        <v>0</v>
      </c>
      <c r="LP23" s="277">
        <v>0</v>
      </c>
      <c r="LQ23" s="277">
        <v>0</v>
      </c>
      <c r="LR23" s="277">
        <v>0</v>
      </c>
      <c r="LS23" s="277">
        <v>0</v>
      </c>
      <c r="LT23" s="277">
        <v>0</v>
      </c>
      <c r="LU23" s="277">
        <v>0</v>
      </c>
      <c r="LV23" s="277">
        <v>0</v>
      </c>
      <c r="LW23" s="277">
        <v>0</v>
      </c>
      <c r="LX23" s="277">
        <v>0</v>
      </c>
      <c r="LY23" s="277">
        <v>0</v>
      </c>
      <c r="LZ23" s="277">
        <v>0</v>
      </c>
      <c r="MA23" s="277">
        <v>9</v>
      </c>
      <c r="MB23" s="277">
        <v>0</v>
      </c>
      <c r="MC23" s="277">
        <v>0</v>
      </c>
      <c r="MD23" s="277">
        <v>0</v>
      </c>
      <c r="ME23" s="277">
        <v>0</v>
      </c>
      <c r="MF23" s="277">
        <v>0</v>
      </c>
      <c r="MG23" s="277">
        <v>0</v>
      </c>
      <c r="MH23" s="277">
        <v>0</v>
      </c>
      <c r="MI23" s="277">
        <v>0</v>
      </c>
      <c r="MJ23" s="277">
        <v>0</v>
      </c>
      <c r="MK23" s="277">
        <v>0</v>
      </c>
      <c r="ML23" s="277">
        <v>0</v>
      </c>
      <c r="MM23" s="277">
        <v>0</v>
      </c>
      <c r="MN23" s="277">
        <v>0</v>
      </c>
      <c r="MO23" s="277">
        <v>0</v>
      </c>
      <c r="MP23" s="277">
        <v>0</v>
      </c>
      <c r="MQ23" s="277">
        <v>0</v>
      </c>
      <c r="MR23" s="277">
        <v>0</v>
      </c>
      <c r="MS23" s="277">
        <v>79</v>
      </c>
      <c r="MT23" s="277">
        <v>0</v>
      </c>
      <c r="MU23" s="277">
        <v>0</v>
      </c>
      <c r="MV23" s="277">
        <v>0</v>
      </c>
      <c r="MW23" s="277">
        <v>0</v>
      </c>
      <c r="MX23" s="277">
        <v>0</v>
      </c>
      <c r="MY23" s="277">
        <v>0</v>
      </c>
      <c r="MZ23" s="277">
        <v>0</v>
      </c>
      <c r="NA23" s="277">
        <v>0</v>
      </c>
      <c r="NB23" s="277">
        <v>0</v>
      </c>
      <c r="NC23" s="277">
        <v>0</v>
      </c>
      <c r="ND23" s="277">
        <v>0</v>
      </c>
      <c r="NE23" s="277">
        <v>0</v>
      </c>
      <c r="NF23" s="277">
        <v>0</v>
      </c>
      <c r="NG23" s="277">
        <v>0</v>
      </c>
      <c r="NH23" s="277">
        <v>0</v>
      </c>
      <c r="NI23" s="277">
        <v>0</v>
      </c>
      <c r="NJ23" s="277">
        <v>0</v>
      </c>
      <c r="NK23" s="277">
        <v>0</v>
      </c>
      <c r="NL23" s="277">
        <v>0</v>
      </c>
      <c r="NM23" s="277">
        <v>0</v>
      </c>
      <c r="NN23" s="277">
        <v>0</v>
      </c>
      <c r="NO23" s="277">
        <v>0</v>
      </c>
      <c r="NP23" s="277">
        <v>0</v>
      </c>
      <c r="NQ23" s="277">
        <v>0</v>
      </c>
      <c r="NR23" s="277">
        <v>0</v>
      </c>
      <c r="NS23" s="277">
        <v>0</v>
      </c>
      <c r="NT23" s="277">
        <v>0</v>
      </c>
      <c r="NU23" s="277">
        <v>0</v>
      </c>
      <c r="NV23" s="277">
        <v>0</v>
      </c>
      <c r="NW23" s="277">
        <v>5</v>
      </c>
      <c r="NX23" s="277">
        <v>0</v>
      </c>
      <c r="NY23" s="277">
        <v>0</v>
      </c>
      <c r="NZ23" s="277">
        <v>0</v>
      </c>
      <c r="OA23" s="277">
        <v>0</v>
      </c>
      <c r="OB23" s="277">
        <v>0</v>
      </c>
      <c r="OC23" s="277">
        <v>1</v>
      </c>
      <c r="OD23" s="277">
        <v>0</v>
      </c>
      <c r="OE23" s="277">
        <v>0</v>
      </c>
      <c r="OF23" s="277">
        <v>0</v>
      </c>
      <c r="OG23" s="277">
        <v>0</v>
      </c>
      <c r="OH23" s="277">
        <v>0</v>
      </c>
      <c r="OI23" s="277">
        <v>0</v>
      </c>
      <c r="OJ23" s="277">
        <v>0</v>
      </c>
      <c r="OK23" s="277">
        <v>0</v>
      </c>
      <c r="OL23" s="277">
        <v>0</v>
      </c>
      <c r="OM23" s="277">
        <v>0</v>
      </c>
      <c r="ON23" s="277">
        <v>0</v>
      </c>
      <c r="OO23" s="277">
        <v>0</v>
      </c>
      <c r="OP23" s="277">
        <v>0</v>
      </c>
      <c r="OQ23" s="277">
        <v>0</v>
      </c>
      <c r="OR23" s="277">
        <v>0</v>
      </c>
      <c r="OS23" s="277">
        <v>0</v>
      </c>
      <c r="OT23" s="277">
        <v>0</v>
      </c>
      <c r="OU23" s="277">
        <v>2</v>
      </c>
      <c r="OV23" s="277">
        <v>0</v>
      </c>
      <c r="OW23" s="277">
        <v>0</v>
      </c>
      <c r="OX23" s="277">
        <v>0</v>
      </c>
      <c r="OY23" s="277">
        <v>0</v>
      </c>
      <c r="OZ23" s="277">
        <v>0</v>
      </c>
      <c r="PA23" s="277">
        <v>6</v>
      </c>
      <c r="PB23" s="277">
        <v>0</v>
      </c>
      <c r="PC23" s="277">
        <v>0</v>
      </c>
      <c r="PD23" s="277">
        <v>0</v>
      </c>
      <c r="PE23" s="277">
        <v>0</v>
      </c>
      <c r="PF23" s="277">
        <v>0</v>
      </c>
      <c r="PG23" s="277">
        <v>0</v>
      </c>
      <c r="PH23" s="277">
        <v>0</v>
      </c>
      <c r="PI23" s="277">
        <v>0</v>
      </c>
      <c r="PJ23" s="277">
        <v>0</v>
      </c>
      <c r="PK23" s="277">
        <v>0</v>
      </c>
      <c r="PL23" s="277">
        <v>0</v>
      </c>
      <c r="PM23" s="277">
        <v>0</v>
      </c>
      <c r="PN23" s="277">
        <v>0</v>
      </c>
      <c r="PO23" s="277">
        <v>0</v>
      </c>
      <c r="PP23" s="277">
        <v>0</v>
      </c>
      <c r="PQ23" s="277">
        <v>0</v>
      </c>
      <c r="PR23" s="277">
        <v>0</v>
      </c>
      <c r="PS23" s="277">
        <v>0</v>
      </c>
      <c r="PT23" s="277">
        <v>0</v>
      </c>
      <c r="PU23" s="277">
        <v>0</v>
      </c>
      <c r="PV23" s="277">
        <v>0</v>
      </c>
      <c r="PW23" s="277">
        <v>0</v>
      </c>
      <c r="PX23" s="277">
        <v>0</v>
      </c>
      <c r="PY23" s="277">
        <v>0</v>
      </c>
      <c r="PZ23" s="277">
        <v>0</v>
      </c>
      <c r="QA23" s="277">
        <v>0</v>
      </c>
      <c r="QB23" s="277">
        <v>0</v>
      </c>
      <c r="QC23" s="277">
        <v>0</v>
      </c>
      <c r="QD23" s="277">
        <v>0</v>
      </c>
      <c r="QE23" s="277">
        <v>6</v>
      </c>
      <c r="QF23" s="277">
        <v>0</v>
      </c>
      <c r="QG23" s="277">
        <v>0</v>
      </c>
      <c r="QH23" s="277">
        <v>0</v>
      </c>
      <c r="QI23" s="277">
        <v>0</v>
      </c>
      <c r="QJ23" s="277">
        <v>0</v>
      </c>
      <c r="QK23" s="277">
        <v>0</v>
      </c>
      <c r="QL23" s="277">
        <v>0</v>
      </c>
      <c r="QM23" s="277">
        <v>0</v>
      </c>
      <c r="QN23" s="277">
        <v>0</v>
      </c>
      <c r="QO23" s="277">
        <v>0</v>
      </c>
      <c r="QP23" s="277">
        <v>0</v>
      </c>
      <c r="QQ23" s="277">
        <v>0</v>
      </c>
      <c r="QR23" s="277">
        <v>0</v>
      </c>
      <c r="QS23" s="277">
        <v>0</v>
      </c>
      <c r="QT23" s="277">
        <v>0</v>
      </c>
      <c r="QU23" s="277">
        <v>0</v>
      </c>
      <c r="QV23" s="277">
        <v>0</v>
      </c>
      <c r="QW23" s="277">
        <v>0</v>
      </c>
      <c r="QX23" s="277">
        <v>0</v>
      </c>
      <c r="QY23" s="277">
        <v>0</v>
      </c>
      <c r="QZ23" s="277">
        <v>0</v>
      </c>
      <c r="RA23" s="277">
        <v>0</v>
      </c>
      <c r="RB23" s="277">
        <v>0</v>
      </c>
      <c r="RC23" s="277">
        <v>0</v>
      </c>
      <c r="RD23" s="277">
        <v>0</v>
      </c>
      <c r="RE23" s="277">
        <v>0</v>
      </c>
      <c r="RF23" s="277">
        <v>0</v>
      </c>
      <c r="RG23" s="277">
        <v>0</v>
      </c>
      <c r="RH23" s="277">
        <v>0</v>
      </c>
      <c r="RI23" s="277">
        <v>0</v>
      </c>
      <c r="RJ23" s="277">
        <v>0</v>
      </c>
      <c r="RK23" s="277">
        <v>0</v>
      </c>
      <c r="RL23" s="277">
        <v>0</v>
      </c>
      <c r="RM23" s="277">
        <v>0</v>
      </c>
      <c r="RN23" s="277">
        <v>0</v>
      </c>
      <c r="RO23" s="277">
        <v>0</v>
      </c>
      <c r="RP23" s="277">
        <v>0</v>
      </c>
      <c r="RQ23" s="277">
        <v>0</v>
      </c>
      <c r="RR23" s="277">
        <v>0</v>
      </c>
      <c r="RS23" s="277">
        <v>0</v>
      </c>
      <c r="RT23" s="277">
        <v>0</v>
      </c>
      <c r="RU23" s="277">
        <v>0</v>
      </c>
      <c r="RV23" s="277">
        <v>0</v>
      </c>
      <c r="RW23" s="277">
        <v>0</v>
      </c>
      <c r="RX23" s="277">
        <v>0</v>
      </c>
      <c r="RY23" s="277">
        <v>0</v>
      </c>
      <c r="RZ23" s="277">
        <v>0</v>
      </c>
      <c r="SA23" s="277">
        <v>0</v>
      </c>
      <c r="SB23" s="277">
        <v>0</v>
      </c>
      <c r="SC23" s="277">
        <v>0</v>
      </c>
      <c r="SD23" s="277">
        <v>0</v>
      </c>
      <c r="SE23" s="277">
        <v>0</v>
      </c>
      <c r="SF23" s="277">
        <v>0</v>
      </c>
      <c r="SG23" s="277">
        <v>0</v>
      </c>
      <c r="SH23" s="277">
        <v>0</v>
      </c>
      <c r="SI23" s="277">
        <v>0</v>
      </c>
      <c r="SJ23" s="277">
        <v>0</v>
      </c>
      <c r="SK23" s="277">
        <v>0</v>
      </c>
      <c r="SL23" s="277">
        <v>0</v>
      </c>
      <c r="SM23" s="277">
        <v>0</v>
      </c>
      <c r="SN23" s="277">
        <v>0</v>
      </c>
      <c r="SO23" s="277">
        <v>0</v>
      </c>
      <c r="SP23" s="277">
        <v>0</v>
      </c>
      <c r="SQ23" s="277">
        <v>0</v>
      </c>
      <c r="SR23" s="277">
        <v>0</v>
      </c>
      <c r="SS23" s="277">
        <v>0</v>
      </c>
      <c r="ST23" s="277">
        <v>0</v>
      </c>
      <c r="SU23" s="277">
        <v>0</v>
      </c>
      <c r="SV23" s="277">
        <v>0</v>
      </c>
      <c r="SW23" s="277">
        <v>0</v>
      </c>
      <c r="SX23" s="277">
        <v>0</v>
      </c>
      <c r="SY23" s="277">
        <v>0</v>
      </c>
      <c r="SZ23" s="277">
        <v>0</v>
      </c>
      <c r="TA23" s="277">
        <v>0</v>
      </c>
      <c r="TB23" s="277">
        <v>0</v>
      </c>
      <c r="TC23" s="277">
        <v>0</v>
      </c>
      <c r="TD23" s="277">
        <v>0</v>
      </c>
      <c r="TE23" s="277">
        <v>0</v>
      </c>
      <c r="TF23" s="277">
        <v>0</v>
      </c>
      <c r="TG23" s="277">
        <v>0</v>
      </c>
      <c r="TH23" s="277">
        <v>0</v>
      </c>
      <c r="TI23" s="277">
        <v>0</v>
      </c>
      <c r="TJ23" s="277">
        <v>0</v>
      </c>
      <c r="TK23" s="277">
        <v>0</v>
      </c>
      <c r="TL23" s="277">
        <v>0</v>
      </c>
      <c r="TM23" s="277">
        <v>0</v>
      </c>
      <c r="TN23" s="277">
        <v>0</v>
      </c>
      <c r="TO23" s="277">
        <v>0</v>
      </c>
      <c r="TP23" s="277">
        <v>0</v>
      </c>
      <c r="TQ23" s="277">
        <v>15</v>
      </c>
      <c r="TR23" s="277">
        <v>0</v>
      </c>
      <c r="TS23" s="277">
        <v>0</v>
      </c>
      <c r="TT23" s="277">
        <v>15</v>
      </c>
      <c r="TU23" s="277">
        <v>0</v>
      </c>
      <c r="TV23" s="277">
        <v>0</v>
      </c>
      <c r="TW23" s="277">
        <v>9</v>
      </c>
      <c r="TX23" s="277">
        <v>0</v>
      </c>
      <c r="TY23" s="277">
        <v>0</v>
      </c>
      <c r="TZ23" s="277">
        <v>13</v>
      </c>
      <c r="UA23" s="277">
        <v>0</v>
      </c>
      <c r="UB23" s="277">
        <v>0</v>
      </c>
      <c r="UC23" s="277">
        <v>11</v>
      </c>
      <c r="UD23" s="277">
        <v>0</v>
      </c>
      <c r="UE23" s="277">
        <v>0</v>
      </c>
      <c r="UF23" s="277">
        <v>0</v>
      </c>
      <c r="UG23" s="277">
        <v>0</v>
      </c>
      <c r="UH23" s="277">
        <v>0</v>
      </c>
      <c r="UI23" s="277">
        <v>14</v>
      </c>
      <c r="UJ23" s="277">
        <v>0</v>
      </c>
      <c r="UK23" s="277">
        <v>0</v>
      </c>
      <c r="UL23" s="277">
        <v>0</v>
      </c>
      <c r="UM23" s="277">
        <v>0</v>
      </c>
      <c r="UN23" s="277">
        <v>0</v>
      </c>
      <c r="UO23" s="277">
        <v>0</v>
      </c>
      <c r="UP23" s="277">
        <v>0</v>
      </c>
      <c r="UQ23" s="277">
        <v>0</v>
      </c>
      <c r="UR23" s="277">
        <v>0</v>
      </c>
      <c r="US23" s="277">
        <v>0</v>
      </c>
      <c r="UT23" s="277">
        <v>0</v>
      </c>
      <c r="UU23" s="277">
        <v>51</v>
      </c>
      <c r="UV23" s="277">
        <v>0</v>
      </c>
      <c r="UW23" s="277">
        <v>0</v>
      </c>
      <c r="UX23" s="277">
        <v>0</v>
      </c>
      <c r="UY23" s="277">
        <v>0</v>
      </c>
      <c r="UZ23" s="277">
        <v>0</v>
      </c>
      <c r="VA23" s="277">
        <v>26</v>
      </c>
      <c r="VB23" s="277">
        <v>0</v>
      </c>
      <c r="VC23" s="277">
        <v>0</v>
      </c>
      <c r="VD23" s="277">
        <v>0</v>
      </c>
      <c r="VE23" s="277">
        <v>0</v>
      </c>
      <c r="VF23" s="277">
        <v>0</v>
      </c>
      <c r="VG23" s="277">
        <v>0</v>
      </c>
      <c r="VH23" s="277">
        <v>0</v>
      </c>
      <c r="VI23" s="277">
        <v>0</v>
      </c>
      <c r="VJ23" s="277">
        <v>0</v>
      </c>
      <c r="VK23" s="277">
        <v>0</v>
      </c>
      <c r="VL23" s="277">
        <v>0</v>
      </c>
      <c r="VM23" s="277">
        <v>0</v>
      </c>
      <c r="VN23" s="277">
        <v>0</v>
      </c>
      <c r="VO23" s="277">
        <v>0</v>
      </c>
      <c r="VP23" s="277">
        <v>0</v>
      </c>
      <c r="VQ23" s="277">
        <v>0</v>
      </c>
      <c r="VR23" s="277">
        <v>0</v>
      </c>
      <c r="VS23" s="277">
        <v>0</v>
      </c>
      <c r="VT23" s="277">
        <v>0</v>
      </c>
      <c r="VU23" s="277">
        <v>0</v>
      </c>
      <c r="VV23" s="277">
        <v>0</v>
      </c>
      <c r="VW23" s="277">
        <v>0</v>
      </c>
      <c r="VX23" s="277">
        <v>0</v>
      </c>
      <c r="VY23" s="277">
        <v>21</v>
      </c>
      <c r="VZ23" s="277">
        <v>0</v>
      </c>
      <c r="WA23" s="277">
        <v>0</v>
      </c>
      <c r="WB23" s="277">
        <v>0</v>
      </c>
      <c r="WC23" s="277">
        <v>0</v>
      </c>
      <c r="WD23" s="277">
        <v>0</v>
      </c>
      <c r="WE23" s="277">
        <v>14</v>
      </c>
      <c r="WF23" s="277">
        <v>0</v>
      </c>
      <c r="WG23" s="277">
        <v>0</v>
      </c>
      <c r="WH23" s="277">
        <v>0</v>
      </c>
      <c r="WI23" s="277">
        <v>0</v>
      </c>
      <c r="WJ23" s="277">
        <v>0</v>
      </c>
      <c r="WK23" s="277">
        <v>0</v>
      </c>
      <c r="WL23" s="277">
        <v>0</v>
      </c>
      <c r="WM23" s="277">
        <v>0</v>
      </c>
      <c r="WN23" s="277">
        <v>0</v>
      </c>
      <c r="WO23" s="277">
        <v>0</v>
      </c>
      <c r="WP23" s="277">
        <v>0</v>
      </c>
      <c r="WQ23" s="277">
        <v>0</v>
      </c>
      <c r="WR23" s="277">
        <v>0</v>
      </c>
      <c r="WS23" s="277">
        <v>0</v>
      </c>
      <c r="WT23" s="277">
        <v>0</v>
      </c>
      <c r="WU23" s="277">
        <v>0</v>
      </c>
      <c r="WV23" s="277">
        <v>0</v>
      </c>
      <c r="WW23" s="277">
        <v>0</v>
      </c>
      <c r="WX23" s="277">
        <v>0</v>
      </c>
      <c r="WY23" s="277">
        <v>0</v>
      </c>
      <c r="WZ23" s="277">
        <v>0</v>
      </c>
      <c r="XA23" s="277">
        <v>0</v>
      </c>
      <c r="XB23" s="277">
        <v>0</v>
      </c>
      <c r="XC23" s="277">
        <v>0</v>
      </c>
      <c r="XD23" s="277">
        <v>0</v>
      </c>
      <c r="XE23" s="277">
        <v>0</v>
      </c>
      <c r="XF23" s="277">
        <v>0</v>
      </c>
      <c r="XG23" s="277">
        <v>0</v>
      </c>
      <c r="XH23" s="277">
        <v>0</v>
      </c>
      <c r="XI23" s="277">
        <v>0</v>
      </c>
      <c r="XJ23" s="277">
        <v>0</v>
      </c>
      <c r="XK23" s="277">
        <v>0</v>
      </c>
      <c r="XL23" s="277">
        <v>0</v>
      </c>
      <c r="XM23" s="277">
        <v>0</v>
      </c>
      <c r="XN23" s="277">
        <v>0</v>
      </c>
      <c r="XO23" s="277">
        <v>0</v>
      </c>
      <c r="XP23" s="277">
        <v>0</v>
      </c>
      <c r="XQ23" s="277">
        <v>0</v>
      </c>
      <c r="XR23" s="277">
        <v>0</v>
      </c>
      <c r="XS23" s="277">
        <v>0</v>
      </c>
      <c r="XT23" s="277">
        <v>0</v>
      </c>
      <c r="XU23" s="277">
        <v>0</v>
      </c>
      <c r="XV23" s="277">
        <v>0</v>
      </c>
      <c r="XW23" s="277">
        <v>0</v>
      </c>
      <c r="XX23" s="277">
        <v>0</v>
      </c>
      <c r="XY23" s="277">
        <v>0</v>
      </c>
      <c r="XZ23" s="277">
        <v>0</v>
      </c>
      <c r="YA23" s="277">
        <v>0</v>
      </c>
      <c r="YB23" s="277">
        <v>0</v>
      </c>
      <c r="YC23" s="277">
        <v>0</v>
      </c>
      <c r="YD23" s="277">
        <v>0</v>
      </c>
      <c r="YE23" s="277">
        <v>0</v>
      </c>
      <c r="YF23" s="277">
        <v>0</v>
      </c>
      <c r="YG23" s="277">
        <v>0</v>
      </c>
      <c r="YH23" s="277">
        <v>0</v>
      </c>
      <c r="YI23" s="277">
        <v>0</v>
      </c>
      <c r="YJ23" s="277">
        <v>0</v>
      </c>
      <c r="YK23" s="277">
        <v>0</v>
      </c>
      <c r="YL23" s="277">
        <v>0</v>
      </c>
      <c r="YM23" s="277">
        <v>0</v>
      </c>
      <c r="YN23" s="277">
        <v>0</v>
      </c>
      <c r="YO23" s="277">
        <v>0</v>
      </c>
      <c r="YP23" s="277">
        <v>0</v>
      </c>
      <c r="YQ23" s="277">
        <v>0</v>
      </c>
      <c r="YR23" s="277">
        <v>0</v>
      </c>
      <c r="YS23" s="277">
        <v>0</v>
      </c>
      <c r="YT23" s="277">
        <v>0</v>
      </c>
      <c r="YU23" s="277">
        <v>0</v>
      </c>
      <c r="YV23" s="277">
        <v>0</v>
      </c>
      <c r="YW23" s="277">
        <v>0</v>
      </c>
      <c r="YX23" s="277">
        <v>0</v>
      </c>
      <c r="YY23" s="277">
        <v>0</v>
      </c>
      <c r="YZ23" s="277">
        <v>0</v>
      </c>
      <c r="ZA23" s="277">
        <v>0</v>
      </c>
      <c r="ZB23" s="277">
        <v>0</v>
      </c>
      <c r="ZC23" s="277">
        <v>0</v>
      </c>
      <c r="ZD23" s="277">
        <v>0</v>
      </c>
      <c r="ZE23" s="277">
        <v>0</v>
      </c>
      <c r="ZF23" s="277">
        <v>0</v>
      </c>
      <c r="ZG23" s="277">
        <v>0</v>
      </c>
      <c r="ZH23" s="277">
        <v>0</v>
      </c>
      <c r="ZI23" s="277">
        <v>0</v>
      </c>
      <c r="ZJ23" s="277">
        <v>0</v>
      </c>
      <c r="ZK23" s="277">
        <v>0</v>
      </c>
      <c r="ZL23" s="277">
        <v>0</v>
      </c>
      <c r="ZM23" s="277">
        <v>0</v>
      </c>
      <c r="ZN23" s="277">
        <v>0</v>
      </c>
      <c r="ZO23" s="277">
        <v>0</v>
      </c>
      <c r="ZP23" s="277">
        <v>0</v>
      </c>
      <c r="ZQ23" s="277">
        <v>0</v>
      </c>
      <c r="ZR23" s="277">
        <v>0</v>
      </c>
      <c r="ZS23" s="277">
        <v>0</v>
      </c>
      <c r="ZT23" s="277">
        <v>0</v>
      </c>
      <c r="ZU23" s="277">
        <v>0</v>
      </c>
      <c r="ZV23" s="277">
        <v>0</v>
      </c>
      <c r="ZW23" s="277">
        <v>0</v>
      </c>
      <c r="ZX23" s="277">
        <v>0</v>
      </c>
      <c r="ZY23" s="277">
        <v>0</v>
      </c>
      <c r="ZZ23" s="277">
        <v>0</v>
      </c>
      <c r="AAA23" s="277">
        <v>0</v>
      </c>
      <c r="AAB23" s="277">
        <v>0</v>
      </c>
      <c r="AAC23" s="277">
        <v>0</v>
      </c>
      <c r="AAD23" s="277">
        <v>0</v>
      </c>
      <c r="AAE23" s="277">
        <v>0</v>
      </c>
      <c r="AAF23" s="277">
        <v>0</v>
      </c>
      <c r="AAG23" s="277">
        <v>0</v>
      </c>
      <c r="AAH23" s="277">
        <v>0</v>
      </c>
      <c r="AAI23" s="277">
        <v>0</v>
      </c>
      <c r="AAJ23" s="277">
        <v>0</v>
      </c>
      <c r="AAK23" s="277">
        <v>0</v>
      </c>
      <c r="AAL23" s="277">
        <v>0</v>
      </c>
      <c r="AAM23" s="277">
        <v>0</v>
      </c>
      <c r="AAN23" s="277">
        <v>0</v>
      </c>
      <c r="AAO23" s="181"/>
    </row>
    <row r="24" spans="4:731" x14ac:dyDescent="0.3">
      <c r="D24" s="3" t="s">
        <v>449</v>
      </c>
      <c r="F24" s="3">
        <v>666506</v>
      </c>
      <c r="G24" s="3" t="s">
        <v>71</v>
      </c>
      <c r="H24" s="275" t="str">
        <f t="shared" si="44"/>
        <v/>
      </c>
      <c r="I24" s="135">
        <f t="shared" si="44"/>
        <v>4</v>
      </c>
      <c r="J24" s="276" t="str">
        <f t="shared" si="44"/>
        <v/>
      </c>
      <c r="K24" s="275" t="str" cm="1">
        <f t="array" ref="K24">IFERROR(
  _xlfn.STDEV.S(
    IF(
      ($AA$19:$AAN$19=K$20) *
      ($AA24:$AAN24&gt;0) *
      ($AA$17:$AAN$17 &gt;= $H$17) *
      ($AA$17:$AAN$17 &lt;= $I$17),
      $AA24:$AAN24
    )
  ),
  ""
)</f>
        <v/>
      </c>
      <c r="L24" s="135" cm="1">
        <f t="array" ref="L24">IFERROR(
  _xlfn.STDEV.S(
    IF(
      ($AA$19:$AAN$19=L$20) *
      ($AA24:$AAN24&gt;0) *
      ($AA$17:$AAN$17 &gt;= $H$17) *
      ($AA$17:$AAN$17 &lt;= $I$17),
      $AA24:$AAN24
    )
  ),
  ""
)</f>
        <v>2.2360679774997898</v>
      </c>
      <c r="M24" s="276" t="str" cm="1">
        <f t="array" ref="M24">IFERROR(
  _xlfn.STDEV.S(
    IF(
      ($AA$19:$AAN$19=M$20) *
      ($AA24:$AAN24&gt;0) *
      ($AA$17:$AAN$17 &gt;= $H$17) *
      ($AA$17:$AAN$17 &lt;= $I$17),
      $AA24:$AAN24
    )
  ),
  ""
)</f>
        <v/>
      </c>
      <c r="N24" s="275">
        <f t="shared" si="45"/>
        <v>0</v>
      </c>
      <c r="O24" s="135">
        <f t="shared" si="45"/>
        <v>0</v>
      </c>
      <c r="P24" s="276">
        <f t="shared" si="45"/>
        <v>0</v>
      </c>
      <c r="Q24">
        <f>VLOOKUP($F24,Old!$C$23:$G$43,3)</f>
        <v>1</v>
      </c>
      <c r="R24" t="str">
        <f t="shared" si="46"/>
        <v/>
      </c>
      <c r="S24">
        <f t="shared" si="46"/>
        <v>4</v>
      </c>
      <c r="T24" t="str">
        <f t="shared" si="47"/>
        <v/>
      </c>
      <c r="U24">
        <f>VLOOKUP($F24,Old!$C$23:$G$43,5)</f>
        <v>1</v>
      </c>
      <c r="V24">
        <f t="shared" si="48"/>
        <v>4</v>
      </c>
      <c r="Z24" s="3">
        <v>666506</v>
      </c>
      <c r="AA24" s="277">
        <v>0</v>
      </c>
      <c r="AB24" s="277">
        <v>0</v>
      </c>
      <c r="AC24" s="277">
        <v>0</v>
      </c>
      <c r="AD24" s="277">
        <v>0</v>
      </c>
      <c r="AE24" s="277">
        <v>0</v>
      </c>
      <c r="AF24" s="277">
        <v>0</v>
      </c>
      <c r="AG24" s="277">
        <v>0</v>
      </c>
      <c r="AH24" s="277">
        <v>0</v>
      </c>
      <c r="AI24" s="277">
        <v>0</v>
      </c>
      <c r="AJ24" s="277">
        <v>0</v>
      </c>
      <c r="AK24" s="277">
        <v>0</v>
      </c>
      <c r="AL24" s="277">
        <v>0</v>
      </c>
      <c r="AM24" s="277">
        <v>0</v>
      </c>
      <c r="AN24" s="277">
        <v>0</v>
      </c>
      <c r="AO24" s="277">
        <v>0</v>
      </c>
      <c r="AP24" s="277">
        <v>0</v>
      </c>
      <c r="AQ24" s="277">
        <v>0</v>
      </c>
      <c r="AR24" s="277">
        <v>0</v>
      </c>
      <c r="AS24" s="277">
        <v>0</v>
      </c>
      <c r="AT24" s="277">
        <v>12</v>
      </c>
      <c r="AU24" s="277">
        <v>0</v>
      </c>
      <c r="AV24" s="277">
        <v>0</v>
      </c>
      <c r="AW24" s="277">
        <v>20</v>
      </c>
      <c r="AX24" s="277">
        <v>0</v>
      </c>
      <c r="AY24" s="277">
        <v>0</v>
      </c>
      <c r="AZ24" s="277">
        <v>10</v>
      </c>
      <c r="BA24" s="277">
        <v>0</v>
      </c>
      <c r="BB24" s="277">
        <v>0</v>
      </c>
      <c r="BC24" s="277">
        <v>0</v>
      </c>
      <c r="BD24" s="277">
        <v>0</v>
      </c>
      <c r="BE24" s="277">
        <v>0</v>
      </c>
      <c r="BF24" s="277">
        <v>0</v>
      </c>
      <c r="BG24" s="277">
        <v>0</v>
      </c>
      <c r="BH24" s="277">
        <v>0</v>
      </c>
      <c r="BI24" s="277">
        <v>7</v>
      </c>
      <c r="BJ24" s="277">
        <v>0</v>
      </c>
      <c r="BK24" s="277">
        <v>0</v>
      </c>
      <c r="BL24" s="277">
        <v>14</v>
      </c>
      <c r="BM24" s="277">
        <v>0</v>
      </c>
      <c r="BN24" s="277">
        <v>0</v>
      </c>
      <c r="BO24" s="277">
        <v>7</v>
      </c>
      <c r="BP24" s="277">
        <v>0</v>
      </c>
      <c r="BQ24" s="277">
        <v>0</v>
      </c>
      <c r="BR24" s="277">
        <v>0</v>
      </c>
      <c r="BS24" s="277">
        <v>0</v>
      </c>
      <c r="BT24" s="277">
        <v>0</v>
      </c>
      <c r="BU24" s="277">
        <v>0</v>
      </c>
      <c r="BV24" s="277">
        <v>0</v>
      </c>
      <c r="BW24" s="277">
        <v>0</v>
      </c>
      <c r="BX24" s="277">
        <v>5</v>
      </c>
      <c r="BY24" s="277">
        <v>0</v>
      </c>
      <c r="BZ24" s="277">
        <v>0</v>
      </c>
      <c r="CA24" s="277">
        <v>0</v>
      </c>
      <c r="CB24" s="277">
        <v>0</v>
      </c>
      <c r="CC24" s="277">
        <v>0</v>
      </c>
      <c r="CD24" s="277">
        <v>0</v>
      </c>
      <c r="CE24" s="277">
        <v>0</v>
      </c>
      <c r="CF24" s="277">
        <v>0</v>
      </c>
      <c r="CG24" s="277">
        <v>8</v>
      </c>
      <c r="CH24" s="277">
        <v>0</v>
      </c>
      <c r="CI24" s="277">
        <v>0</v>
      </c>
      <c r="CJ24" s="277">
        <v>0</v>
      </c>
      <c r="CK24" s="277">
        <v>0</v>
      </c>
      <c r="CL24" s="277">
        <v>0</v>
      </c>
      <c r="CM24" s="277">
        <v>0</v>
      </c>
      <c r="CN24" s="277">
        <v>0</v>
      </c>
      <c r="CO24" s="277">
        <v>0</v>
      </c>
      <c r="CP24" s="277">
        <v>6</v>
      </c>
      <c r="CQ24" s="277">
        <v>0</v>
      </c>
      <c r="CR24" s="277">
        <v>0</v>
      </c>
      <c r="CS24" s="277">
        <v>6</v>
      </c>
      <c r="CT24" s="277">
        <v>0</v>
      </c>
      <c r="CU24" s="277">
        <v>0</v>
      </c>
      <c r="CV24" s="277">
        <v>6</v>
      </c>
      <c r="CW24" s="277">
        <v>0</v>
      </c>
      <c r="CX24" s="277">
        <v>0</v>
      </c>
      <c r="CY24" s="277">
        <v>0</v>
      </c>
      <c r="CZ24" s="277">
        <v>0</v>
      </c>
      <c r="DA24" s="277">
        <v>0</v>
      </c>
      <c r="DB24" s="277">
        <v>0</v>
      </c>
      <c r="DC24" s="277">
        <v>0</v>
      </c>
      <c r="DD24" s="277">
        <v>0</v>
      </c>
      <c r="DE24" s="277">
        <v>0</v>
      </c>
      <c r="DF24" s="277">
        <v>0</v>
      </c>
      <c r="DG24" s="277">
        <v>0</v>
      </c>
      <c r="DH24" s="277">
        <v>0</v>
      </c>
      <c r="DI24" s="277">
        <v>0</v>
      </c>
      <c r="DJ24" s="277">
        <v>0</v>
      </c>
      <c r="DK24" s="277">
        <v>0</v>
      </c>
      <c r="DL24" s="277">
        <v>0</v>
      </c>
      <c r="DM24" s="277">
        <v>0</v>
      </c>
      <c r="DN24" s="277">
        <v>0</v>
      </c>
      <c r="DO24" s="277">
        <v>0</v>
      </c>
      <c r="DP24" s="277">
        <v>0</v>
      </c>
      <c r="DQ24" s="277">
        <v>0</v>
      </c>
      <c r="DR24" s="277">
        <v>0</v>
      </c>
      <c r="DS24" s="277">
        <v>0</v>
      </c>
      <c r="DT24" s="277">
        <v>0</v>
      </c>
      <c r="DU24" s="277">
        <v>0</v>
      </c>
      <c r="DV24" s="277">
        <v>0</v>
      </c>
      <c r="DW24" s="277">
        <v>0</v>
      </c>
      <c r="DX24" s="277">
        <v>0</v>
      </c>
      <c r="DY24" s="277">
        <v>0</v>
      </c>
      <c r="DZ24" s="277">
        <v>0</v>
      </c>
      <c r="EA24" s="277">
        <v>0</v>
      </c>
      <c r="EB24" s="277">
        <v>0</v>
      </c>
      <c r="EC24" s="277">
        <v>0</v>
      </c>
      <c r="ED24" s="277">
        <v>0</v>
      </c>
      <c r="EE24" s="277">
        <v>0</v>
      </c>
      <c r="EF24" s="277">
        <v>0</v>
      </c>
      <c r="EG24" s="277">
        <v>0</v>
      </c>
      <c r="EH24" s="277">
        <v>0</v>
      </c>
      <c r="EI24" s="277">
        <v>0</v>
      </c>
      <c r="EJ24" s="277">
        <v>0</v>
      </c>
      <c r="EK24" s="277">
        <v>0</v>
      </c>
      <c r="EL24" s="277">
        <v>0</v>
      </c>
      <c r="EM24" s="277">
        <v>0</v>
      </c>
      <c r="EN24" s="277">
        <v>0</v>
      </c>
      <c r="EO24" s="277">
        <v>0</v>
      </c>
      <c r="EP24" s="277">
        <v>0</v>
      </c>
      <c r="EQ24" s="277">
        <v>0</v>
      </c>
      <c r="ER24" s="277">
        <v>0</v>
      </c>
      <c r="ES24" s="277">
        <v>0</v>
      </c>
      <c r="ET24" s="277">
        <v>0</v>
      </c>
      <c r="EU24" s="277">
        <v>0</v>
      </c>
      <c r="EV24" s="277">
        <v>0</v>
      </c>
      <c r="EW24" s="277">
        <v>0</v>
      </c>
      <c r="EX24" s="277">
        <v>0</v>
      </c>
      <c r="EY24" s="277">
        <v>0</v>
      </c>
      <c r="EZ24" s="277">
        <v>0</v>
      </c>
      <c r="FA24" s="277">
        <v>0</v>
      </c>
      <c r="FB24" s="277">
        <v>0</v>
      </c>
      <c r="FC24" s="277">
        <v>0</v>
      </c>
      <c r="FD24" s="277">
        <v>0</v>
      </c>
      <c r="FE24" s="277">
        <v>0</v>
      </c>
      <c r="FF24" s="277">
        <v>0</v>
      </c>
      <c r="FG24" s="277">
        <v>0</v>
      </c>
      <c r="FH24" s="277">
        <v>0</v>
      </c>
      <c r="FI24" s="277">
        <v>0</v>
      </c>
      <c r="FJ24" s="277">
        <v>0</v>
      </c>
      <c r="FK24" s="277">
        <v>0</v>
      </c>
      <c r="FL24" s="277">
        <v>0</v>
      </c>
      <c r="FM24" s="277">
        <v>30</v>
      </c>
      <c r="FN24" s="277">
        <v>0</v>
      </c>
      <c r="FO24" s="277">
        <v>0</v>
      </c>
      <c r="FP24" s="277">
        <v>11</v>
      </c>
      <c r="FQ24" s="277">
        <v>0</v>
      </c>
      <c r="FR24" s="277">
        <v>0</v>
      </c>
      <c r="FS24" s="277">
        <v>20</v>
      </c>
      <c r="FT24" s="277">
        <v>0</v>
      </c>
      <c r="FU24" s="277">
        <v>0</v>
      </c>
      <c r="FV24" s="277">
        <v>25</v>
      </c>
      <c r="FW24" s="277">
        <v>0</v>
      </c>
      <c r="FX24" s="277">
        <v>0</v>
      </c>
      <c r="FY24" s="277">
        <v>29</v>
      </c>
      <c r="FZ24" s="277">
        <v>0</v>
      </c>
      <c r="GA24" s="277">
        <v>0</v>
      </c>
      <c r="GB24" s="277">
        <v>15</v>
      </c>
      <c r="GC24" s="277">
        <v>0</v>
      </c>
      <c r="GD24" s="277">
        <v>0</v>
      </c>
      <c r="GE24" s="277">
        <v>10</v>
      </c>
      <c r="GF24" s="277">
        <v>0</v>
      </c>
      <c r="GG24" s="277">
        <v>0</v>
      </c>
      <c r="GH24" s="277">
        <v>23</v>
      </c>
      <c r="GI24" s="277">
        <v>0</v>
      </c>
      <c r="GJ24" s="277">
        <v>0</v>
      </c>
      <c r="GK24" s="277">
        <v>40</v>
      </c>
      <c r="GL24" s="277">
        <v>0</v>
      </c>
      <c r="GM24" s="277">
        <v>0</v>
      </c>
      <c r="GN24" s="277">
        <v>40</v>
      </c>
      <c r="GO24" s="277">
        <v>0</v>
      </c>
      <c r="GP24" s="277">
        <v>0</v>
      </c>
      <c r="GQ24" s="277">
        <v>18</v>
      </c>
      <c r="GR24" s="277">
        <v>0</v>
      </c>
      <c r="GS24" s="277">
        <v>0</v>
      </c>
      <c r="GT24" s="277">
        <v>0</v>
      </c>
      <c r="GU24" s="277">
        <v>0</v>
      </c>
      <c r="GV24" s="277">
        <v>0</v>
      </c>
      <c r="GW24" s="277">
        <v>0</v>
      </c>
      <c r="GX24" s="277">
        <v>0</v>
      </c>
      <c r="GY24" s="277">
        <v>0</v>
      </c>
      <c r="GZ24" s="277">
        <v>40</v>
      </c>
      <c r="HA24" s="277">
        <v>0</v>
      </c>
      <c r="HB24" s="277">
        <v>0</v>
      </c>
      <c r="HC24" s="277">
        <v>7</v>
      </c>
      <c r="HD24" s="277">
        <v>0</v>
      </c>
      <c r="HE24" s="277">
        <v>0</v>
      </c>
      <c r="HF24" s="277">
        <v>8</v>
      </c>
      <c r="HG24" s="277">
        <v>0</v>
      </c>
      <c r="HH24" s="277">
        <v>0</v>
      </c>
      <c r="HI24" s="277">
        <v>13</v>
      </c>
      <c r="HJ24" s="277">
        <v>0</v>
      </c>
      <c r="HK24" s="277">
        <v>0</v>
      </c>
      <c r="HL24" s="277">
        <v>5</v>
      </c>
      <c r="HM24" s="277">
        <v>0</v>
      </c>
      <c r="HN24" s="277">
        <v>0</v>
      </c>
      <c r="HO24" s="277">
        <v>0</v>
      </c>
      <c r="HP24" s="277">
        <v>0</v>
      </c>
      <c r="HQ24" s="277">
        <v>0</v>
      </c>
      <c r="HR24" s="277">
        <v>0</v>
      </c>
      <c r="HS24" s="277">
        <v>0</v>
      </c>
      <c r="HT24" s="277">
        <v>0</v>
      </c>
      <c r="HU24" s="277">
        <v>0</v>
      </c>
      <c r="HV24" s="277">
        <v>0</v>
      </c>
      <c r="HW24" s="277">
        <v>0</v>
      </c>
      <c r="HX24" s="277">
        <v>0</v>
      </c>
      <c r="HY24" s="277">
        <v>0</v>
      </c>
      <c r="HZ24" s="277">
        <v>0</v>
      </c>
      <c r="IA24" s="277">
        <v>0</v>
      </c>
      <c r="IB24" s="277">
        <v>0</v>
      </c>
      <c r="IC24" s="277">
        <v>0</v>
      </c>
      <c r="ID24" s="277">
        <v>0</v>
      </c>
      <c r="IE24" s="277">
        <v>0</v>
      </c>
      <c r="IF24" s="277">
        <v>0</v>
      </c>
      <c r="IG24" s="277">
        <v>0</v>
      </c>
      <c r="IH24" s="277">
        <v>0</v>
      </c>
      <c r="II24" s="277">
        <v>0</v>
      </c>
      <c r="IJ24" s="277">
        <v>0</v>
      </c>
      <c r="IK24" s="277">
        <v>0</v>
      </c>
      <c r="IL24" s="277">
        <v>0</v>
      </c>
      <c r="IM24" s="277">
        <v>0</v>
      </c>
      <c r="IN24" s="277">
        <v>0</v>
      </c>
      <c r="IO24" s="277">
        <v>0</v>
      </c>
      <c r="IP24" s="277">
        <v>0</v>
      </c>
      <c r="IQ24" s="277">
        <v>0</v>
      </c>
      <c r="IR24" s="277">
        <v>0</v>
      </c>
      <c r="IS24" s="277">
        <v>0</v>
      </c>
      <c r="IT24" s="277">
        <v>0</v>
      </c>
      <c r="IU24" s="277">
        <v>0</v>
      </c>
      <c r="IV24" s="277">
        <v>0</v>
      </c>
      <c r="IW24" s="277">
        <v>0</v>
      </c>
      <c r="IX24" s="277">
        <v>0</v>
      </c>
      <c r="IY24" s="277">
        <v>0</v>
      </c>
      <c r="IZ24" s="277">
        <v>0</v>
      </c>
      <c r="JA24" s="277">
        <v>0</v>
      </c>
      <c r="JB24" s="277">
        <v>0</v>
      </c>
      <c r="JC24" s="277">
        <v>0</v>
      </c>
      <c r="JD24" s="277">
        <v>0</v>
      </c>
      <c r="JE24" s="277">
        <v>0</v>
      </c>
      <c r="JF24" s="277">
        <v>0</v>
      </c>
      <c r="JG24" s="277">
        <v>0</v>
      </c>
      <c r="JH24" s="277">
        <v>0</v>
      </c>
      <c r="JI24" s="277">
        <v>0</v>
      </c>
      <c r="JJ24" s="277">
        <v>0</v>
      </c>
      <c r="JK24" s="277">
        <v>0</v>
      </c>
      <c r="JL24" s="277">
        <v>0</v>
      </c>
      <c r="JM24" s="277">
        <v>0</v>
      </c>
      <c r="JN24" s="277">
        <v>0</v>
      </c>
      <c r="JO24" s="277">
        <v>0</v>
      </c>
      <c r="JP24" s="277">
        <v>0</v>
      </c>
      <c r="JQ24" s="277">
        <v>0</v>
      </c>
      <c r="JR24" s="277">
        <v>0</v>
      </c>
      <c r="JS24" s="277">
        <v>0</v>
      </c>
      <c r="JT24" s="277">
        <v>0</v>
      </c>
      <c r="JU24" s="277">
        <v>0</v>
      </c>
      <c r="JV24" s="277">
        <v>0</v>
      </c>
      <c r="JW24" s="277">
        <v>0</v>
      </c>
      <c r="JX24" s="277">
        <v>0</v>
      </c>
      <c r="JY24" s="277">
        <v>0</v>
      </c>
      <c r="JZ24" s="277">
        <v>0</v>
      </c>
      <c r="KA24" s="277">
        <v>0</v>
      </c>
      <c r="KB24" s="277">
        <v>0</v>
      </c>
      <c r="KC24" s="277">
        <v>0</v>
      </c>
      <c r="KD24" s="277">
        <v>0</v>
      </c>
      <c r="KE24" s="277">
        <v>0</v>
      </c>
      <c r="KF24" s="277">
        <v>0</v>
      </c>
      <c r="KG24" s="277">
        <v>0</v>
      </c>
      <c r="KH24" s="277">
        <v>0</v>
      </c>
      <c r="KI24" s="277">
        <v>0</v>
      </c>
      <c r="KJ24" s="277">
        <v>0</v>
      </c>
      <c r="KK24" s="277">
        <v>0</v>
      </c>
      <c r="KL24" s="277">
        <v>0</v>
      </c>
      <c r="KM24" s="277">
        <v>0</v>
      </c>
      <c r="KN24" s="277">
        <v>0</v>
      </c>
      <c r="KO24" s="277">
        <v>6</v>
      </c>
      <c r="KP24" s="277">
        <v>0</v>
      </c>
      <c r="KQ24" s="277">
        <v>0</v>
      </c>
      <c r="KR24" s="277">
        <v>7</v>
      </c>
      <c r="KS24" s="277">
        <v>0</v>
      </c>
      <c r="KT24" s="277">
        <v>0</v>
      </c>
      <c r="KU24" s="277">
        <v>0</v>
      </c>
      <c r="KV24" s="277">
        <v>0</v>
      </c>
      <c r="KW24" s="277">
        <v>0</v>
      </c>
      <c r="KX24" s="277">
        <v>0</v>
      </c>
      <c r="KY24" s="277">
        <v>0</v>
      </c>
      <c r="KZ24" s="277">
        <v>0</v>
      </c>
      <c r="LA24" s="277">
        <v>13</v>
      </c>
      <c r="LB24" s="277">
        <v>0</v>
      </c>
      <c r="LC24" s="277">
        <v>0</v>
      </c>
      <c r="LD24" s="277">
        <v>0</v>
      </c>
      <c r="LE24" s="277">
        <v>0</v>
      </c>
      <c r="LF24" s="277">
        <v>0</v>
      </c>
      <c r="LG24" s="277">
        <v>10</v>
      </c>
      <c r="LH24" s="277">
        <v>0</v>
      </c>
      <c r="LI24" s="277">
        <v>0</v>
      </c>
      <c r="LJ24" s="277">
        <v>6</v>
      </c>
      <c r="LK24" s="277">
        <v>0</v>
      </c>
      <c r="LL24" s="277">
        <v>0</v>
      </c>
      <c r="LM24" s="277">
        <v>0</v>
      </c>
      <c r="LN24" s="277">
        <v>0</v>
      </c>
      <c r="LO24" s="277">
        <v>0</v>
      </c>
      <c r="LP24" s="277">
        <v>0</v>
      </c>
      <c r="LQ24" s="277">
        <v>0</v>
      </c>
      <c r="LR24" s="277">
        <v>0</v>
      </c>
      <c r="LS24" s="277">
        <v>0</v>
      </c>
      <c r="LT24" s="277">
        <v>0</v>
      </c>
      <c r="LU24" s="277">
        <v>0</v>
      </c>
      <c r="LV24" s="277">
        <v>0</v>
      </c>
      <c r="LW24" s="277">
        <v>0</v>
      </c>
      <c r="LX24" s="277">
        <v>0</v>
      </c>
      <c r="LY24" s="277">
        <v>10</v>
      </c>
      <c r="LZ24" s="277">
        <v>0</v>
      </c>
      <c r="MA24" s="277">
        <v>0</v>
      </c>
      <c r="MB24" s="277">
        <v>0</v>
      </c>
      <c r="MC24" s="277">
        <v>0</v>
      </c>
      <c r="MD24" s="277">
        <v>0</v>
      </c>
      <c r="ME24" s="277">
        <v>0</v>
      </c>
      <c r="MF24" s="277">
        <v>0</v>
      </c>
      <c r="MG24" s="277">
        <v>0</v>
      </c>
      <c r="MH24" s="277">
        <v>0</v>
      </c>
      <c r="MI24" s="277">
        <v>0</v>
      </c>
      <c r="MJ24" s="277">
        <v>0</v>
      </c>
      <c r="MK24" s="277">
        <v>0</v>
      </c>
      <c r="ML24" s="277">
        <v>0</v>
      </c>
      <c r="MM24" s="277">
        <v>0</v>
      </c>
      <c r="MN24" s="277">
        <v>0</v>
      </c>
      <c r="MO24" s="277">
        <v>0</v>
      </c>
      <c r="MP24" s="277">
        <v>0</v>
      </c>
      <c r="MQ24" s="277">
        <v>0</v>
      </c>
      <c r="MR24" s="277">
        <v>0</v>
      </c>
      <c r="MS24" s="277">
        <v>0</v>
      </c>
      <c r="MT24" s="277">
        <v>0</v>
      </c>
      <c r="MU24" s="277">
        <v>0</v>
      </c>
      <c r="MV24" s="277">
        <v>0</v>
      </c>
      <c r="MW24" s="277">
        <v>0</v>
      </c>
      <c r="MX24" s="277">
        <v>0</v>
      </c>
      <c r="MY24" s="277">
        <v>0</v>
      </c>
      <c r="MZ24" s="277">
        <v>0</v>
      </c>
      <c r="NA24" s="277">
        <v>0</v>
      </c>
      <c r="NB24" s="277">
        <v>0</v>
      </c>
      <c r="NC24" s="277">
        <v>0</v>
      </c>
      <c r="ND24" s="277">
        <v>0</v>
      </c>
      <c r="NE24" s="277">
        <v>0</v>
      </c>
      <c r="NF24" s="277">
        <v>0</v>
      </c>
      <c r="NG24" s="277">
        <v>0</v>
      </c>
      <c r="NH24" s="277">
        <v>0</v>
      </c>
      <c r="NI24" s="277">
        <v>0</v>
      </c>
      <c r="NJ24" s="277">
        <v>0</v>
      </c>
      <c r="NK24" s="277">
        <v>0</v>
      </c>
      <c r="NL24" s="277">
        <v>0</v>
      </c>
      <c r="NM24" s="277">
        <v>0</v>
      </c>
      <c r="NN24" s="277">
        <v>0</v>
      </c>
      <c r="NO24" s="277">
        <v>0</v>
      </c>
      <c r="NP24" s="277">
        <v>0</v>
      </c>
      <c r="NQ24" s="277">
        <v>0</v>
      </c>
      <c r="NR24" s="277">
        <v>0</v>
      </c>
      <c r="NS24" s="277">
        <v>0</v>
      </c>
      <c r="NT24" s="277">
        <v>0</v>
      </c>
      <c r="NU24" s="277">
        <v>0</v>
      </c>
      <c r="NV24" s="277">
        <v>0</v>
      </c>
      <c r="NW24" s="277">
        <v>0</v>
      </c>
      <c r="NX24" s="277">
        <v>0</v>
      </c>
      <c r="NY24" s="277">
        <v>0</v>
      </c>
      <c r="NZ24" s="277">
        <v>0</v>
      </c>
      <c r="OA24" s="277">
        <v>0</v>
      </c>
      <c r="OB24" s="277">
        <v>0</v>
      </c>
      <c r="OC24" s="277">
        <v>0</v>
      </c>
      <c r="OD24" s="277">
        <v>0</v>
      </c>
      <c r="OE24" s="277">
        <v>0</v>
      </c>
      <c r="OF24" s="277">
        <v>0</v>
      </c>
      <c r="OG24" s="277">
        <v>0</v>
      </c>
      <c r="OH24" s="277">
        <v>0</v>
      </c>
      <c r="OI24" s="277">
        <v>0</v>
      </c>
      <c r="OJ24" s="277">
        <v>0</v>
      </c>
      <c r="OK24" s="277">
        <v>0</v>
      </c>
      <c r="OL24" s="277">
        <v>0</v>
      </c>
      <c r="OM24" s="277">
        <v>0</v>
      </c>
      <c r="ON24" s="277">
        <v>0</v>
      </c>
      <c r="OO24" s="277">
        <v>0</v>
      </c>
      <c r="OP24" s="277">
        <v>0</v>
      </c>
      <c r="OQ24" s="277">
        <v>0</v>
      </c>
      <c r="OR24" s="277">
        <v>0</v>
      </c>
      <c r="OS24" s="277">
        <v>0</v>
      </c>
      <c r="OT24" s="277">
        <v>0</v>
      </c>
      <c r="OU24" s="277">
        <v>0</v>
      </c>
      <c r="OV24" s="277">
        <v>0</v>
      </c>
      <c r="OW24" s="277">
        <v>0</v>
      </c>
      <c r="OX24" s="277">
        <v>0</v>
      </c>
      <c r="OY24" s="277">
        <v>0</v>
      </c>
      <c r="OZ24" s="277">
        <v>0</v>
      </c>
      <c r="PA24" s="277">
        <v>0</v>
      </c>
      <c r="PB24" s="277">
        <v>0</v>
      </c>
      <c r="PC24" s="277">
        <v>0</v>
      </c>
      <c r="PD24" s="277">
        <v>0</v>
      </c>
      <c r="PE24" s="277">
        <v>0</v>
      </c>
      <c r="PF24" s="277">
        <v>0</v>
      </c>
      <c r="PG24" s="277">
        <v>0</v>
      </c>
      <c r="PH24" s="277">
        <v>0</v>
      </c>
      <c r="PI24" s="277">
        <v>0</v>
      </c>
      <c r="PJ24" s="277">
        <v>0</v>
      </c>
      <c r="PK24" s="277">
        <v>0</v>
      </c>
      <c r="PL24" s="277">
        <v>0</v>
      </c>
      <c r="PM24" s="277">
        <v>0</v>
      </c>
      <c r="PN24" s="277">
        <v>0</v>
      </c>
      <c r="PO24" s="277">
        <v>0</v>
      </c>
      <c r="PP24" s="277">
        <v>0</v>
      </c>
      <c r="PQ24" s="277">
        <v>0</v>
      </c>
      <c r="PR24" s="277">
        <v>0</v>
      </c>
      <c r="PS24" s="277">
        <v>0</v>
      </c>
      <c r="PT24" s="277">
        <v>0</v>
      </c>
      <c r="PU24" s="277">
        <v>0</v>
      </c>
      <c r="PV24" s="277">
        <v>0</v>
      </c>
      <c r="PW24" s="277">
        <v>0</v>
      </c>
      <c r="PX24" s="277">
        <v>0</v>
      </c>
      <c r="PY24" s="277">
        <v>0</v>
      </c>
      <c r="PZ24" s="277">
        <v>0</v>
      </c>
      <c r="QA24" s="277">
        <v>0</v>
      </c>
      <c r="QB24" s="277">
        <v>0</v>
      </c>
      <c r="QC24" s="277">
        <v>0</v>
      </c>
      <c r="QD24" s="277">
        <v>0</v>
      </c>
      <c r="QE24" s="277">
        <v>0</v>
      </c>
      <c r="QF24" s="277">
        <v>0</v>
      </c>
      <c r="QG24" s="277">
        <v>0</v>
      </c>
      <c r="QH24" s="277">
        <v>0</v>
      </c>
      <c r="QI24" s="277">
        <v>0</v>
      </c>
      <c r="QJ24" s="277">
        <v>0</v>
      </c>
      <c r="QK24" s="277">
        <v>0</v>
      </c>
      <c r="QL24" s="277">
        <v>0</v>
      </c>
      <c r="QM24" s="277">
        <v>0</v>
      </c>
      <c r="QN24" s="277">
        <v>0</v>
      </c>
      <c r="QO24" s="277">
        <v>0</v>
      </c>
      <c r="QP24" s="277">
        <v>0</v>
      </c>
      <c r="QQ24" s="277">
        <v>0</v>
      </c>
      <c r="QR24" s="277">
        <v>0</v>
      </c>
      <c r="QS24" s="277">
        <v>0</v>
      </c>
      <c r="QT24" s="277">
        <v>0</v>
      </c>
      <c r="QU24" s="277">
        <v>0</v>
      </c>
      <c r="QV24" s="277">
        <v>0</v>
      </c>
      <c r="QW24" s="277">
        <v>0</v>
      </c>
      <c r="QX24" s="277">
        <v>0</v>
      </c>
      <c r="QY24" s="277">
        <v>0</v>
      </c>
      <c r="QZ24" s="277">
        <v>0</v>
      </c>
      <c r="RA24" s="277">
        <v>0</v>
      </c>
      <c r="RB24" s="277">
        <v>0</v>
      </c>
      <c r="RC24" s="277">
        <v>0</v>
      </c>
      <c r="RD24" s="277">
        <v>0</v>
      </c>
      <c r="RE24" s="277">
        <v>0</v>
      </c>
      <c r="RF24" s="277">
        <v>0</v>
      </c>
      <c r="RG24" s="277">
        <v>0</v>
      </c>
      <c r="RH24" s="277">
        <v>0</v>
      </c>
      <c r="RI24" s="277">
        <v>0</v>
      </c>
      <c r="RJ24" s="277">
        <v>20</v>
      </c>
      <c r="RK24" s="277">
        <v>0</v>
      </c>
      <c r="RL24" s="277">
        <v>0</v>
      </c>
      <c r="RM24" s="277">
        <v>0</v>
      </c>
      <c r="RN24" s="277">
        <v>0</v>
      </c>
      <c r="RO24" s="277">
        <v>0</v>
      </c>
      <c r="RP24" s="277">
        <v>0</v>
      </c>
      <c r="RQ24" s="277">
        <v>0</v>
      </c>
      <c r="RR24" s="277">
        <v>0</v>
      </c>
      <c r="RS24" s="277">
        <v>0</v>
      </c>
      <c r="RT24" s="277">
        <v>0</v>
      </c>
      <c r="RU24" s="277">
        <v>0</v>
      </c>
      <c r="RV24" s="277">
        <v>0</v>
      </c>
      <c r="RW24" s="277">
        <v>0</v>
      </c>
      <c r="RX24" s="277">
        <v>0</v>
      </c>
      <c r="RY24" s="277">
        <v>0</v>
      </c>
      <c r="RZ24" s="277">
        <v>0</v>
      </c>
      <c r="SA24" s="277">
        <v>0</v>
      </c>
      <c r="SB24" s="277">
        <v>0</v>
      </c>
      <c r="SC24" s="277">
        <v>0</v>
      </c>
      <c r="SD24" s="277">
        <v>0</v>
      </c>
      <c r="SE24" s="277">
        <v>0</v>
      </c>
      <c r="SF24" s="277">
        <v>0</v>
      </c>
      <c r="SG24" s="277">
        <v>0</v>
      </c>
      <c r="SH24" s="277">
        <v>0</v>
      </c>
      <c r="SI24" s="277">
        <v>0</v>
      </c>
      <c r="SJ24" s="277">
        <v>0</v>
      </c>
      <c r="SK24" s="277">
        <v>0</v>
      </c>
      <c r="SL24" s="277">
        <v>0</v>
      </c>
      <c r="SM24" s="277">
        <v>0</v>
      </c>
      <c r="SN24" s="277">
        <v>0</v>
      </c>
      <c r="SO24" s="277">
        <v>0</v>
      </c>
      <c r="SP24" s="277">
        <v>0</v>
      </c>
      <c r="SQ24" s="277">
        <v>0</v>
      </c>
      <c r="SR24" s="277">
        <v>0</v>
      </c>
      <c r="SS24" s="277">
        <v>0</v>
      </c>
      <c r="ST24" s="277">
        <v>0</v>
      </c>
      <c r="SU24" s="277">
        <v>0</v>
      </c>
      <c r="SV24" s="277">
        <v>0</v>
      </c>
      <c r="SW24" s="277">
        <v>0</v>
      </c>
      <c r="SX24" s="277">
        <v>0</v>
      </c>
      <c r="SY24" s="277">
        <v>0</v>
      </c>
      <c r="SZ24" s="277">
        <v>0</v>
      </c>
      <c r="TA24" s="277">
        <v>0</v>
      </c>
      <c r="TB24" s="277">
        <v>0</v>
      </c>
      <c r="TC24" s="277">
        <v>0</v>
      </c>
      <c r="TD24" s="277">
        <v>0</v>
      </c>
      <c r="TE24" s="277">
        <v>0</v>
      </c>
      <c r="TF24" s="277">
        <v>0</v>
      </c>
      <c r="TG24" s="277">
        <v>0</v>
      </c>
      <c r="TH24" s="277">
        <v>0</v>
      </c>
      <c r="TI24" s="277">
        <v>0</v>
      </c>
      <c r="TJ24" s="277">
        <v>0</v>
      </c>
      <c r="TK24" s="277">
        <v>0</v>
      </c>
      <c r="TL24" s="277">
        <v>0</v>
      </c>
      <c r="TM24" s="277">
        <v>0</v>
      </c>
      <c r="TN24" s="277">
        <v>0</v>
      </c>
      <c r="TO24" s="277">
        <v>0</v>
      </c>
      <c r="TP24" s="277">
        <v>0</v>
      </c>
      <c r="TQ24" s="277">
        <v>0</v>
      </c>
      <c r="TR24" s="277">
        <v>0</v>
      </c>
      <c r="TS24" s="277">
        <v>0</v>
      </c>
      <c r="TT24" s="277">
        <v>0</v>
      </c>
      <c r="TU24" s="277">
        <v>0</v>
      </c>
      <c r="TV24" s="277">
        <v>0</v>
      </c>
      <c r="TW24" s="277">
        <v>0</v>
      </c>
      <c r="TX24" s="277">
        <v>0</v>
      </c>
      <c r="TY24" s="277">
        <v>0</v>
      </c>
      <c r="TZ24" s="277">
        <v>0</v>
      </c>
      <c r="UA24" s="277">
        <v>0</v>
      </c>
      <c r="UB24" s="277">
        <v>0</v>
      </c>
      <c r="UC24" s="277">
        <v>0</v>
      </c>
      <c r="UD24" s="277">
        <v>0</v>
      </c>
      <c r="UE24" s="277">
        <v>0</v>
      </c>
      <c r="UF24" s="277">
        <v>0</v>
      </c>
      <c r="UG24" s="277">
        <v>0</v>
      </c>
      <c r="UH24" s="277">
        <v>0</v>
      </c>
      <c r="UI24" s="277">
        <v>0</v>
      </c>
      <c r="UJ24" s="277">
        <v>0</v>
      </c>
      <c r="UK24" s="277">
        <v>0</v>
      </c>
      <c r="UL24" s="277">
        <v>0</v>
      </c>
      <c r="UM24" s="277">
        <v>0</v>
      </c>
      <c r="UN24" s="277">
        <v>0</v>
      </c>
      <c r="UO24" s="277">
        <v>0</v>
      </c>
      <c r="UP24" s="277">
        <v>0</v>
      </c>
      <c r="UQ24" s="277">
        <v>0</v>
      </c>
      <c r="UR24" s="277">
        <v>0</v>
      </c>
      <c r="US24" s="277">
        <v>0</v>
      </c>
      <c r="UT24" s="277">
        <v>0</v>
      </c>
      <c r="UU24" s="277">
        <v>0</v>
      </c>
      <c r="UV24" s="277">
        <v>0</v>
      </c>
      <c r="UW24" s="277">
        <v>0</v>
      </c>
      <c r="UX24" s="277">
        <v>0</v>
      </c>
      <c r="UY24" s="277">
        <v>0</v>
      </c>
      <c r="UZ24" s="277">
        <v>0</v>
      </c>
      <c r="VA24" s="277">
        <v>0</v>
      </c>
      <c r="VB24" s="277">
        <v>0</v>
      </c>
      <c r="VC24" s="277">
        <v>0</v>
      </c>
      <c r="VD24" s="277">
        <v>0</v>
      </c>
      <c r="VE24" s="277">
        <v>0</v>
      </c>
      <c r="VF24" s="277">
        <v>0</v>
      </c>
      <c r="VG24" s="277">
        <v>0</v>
      </c>
      <c r="VH24" s="277">
        <v>0</v>
      </c>
      <c r="VI24" s="277">
        <v>0</v>
      </c>
      <c r="VJ24" s="277">
        <v>0</v>
      </c>
      <c r="VK24" s="277">
        <v>0</v>
      </c>
      <c r="VL24" s="277">
        <v>0</v>
      </c>
      <c r="VM24" s="277">
        <v>0</v>
      </c>
      <c r="VN24" s="277">
        <v>0</v>
      </c>
      <c r="VO24" s="277">
        <v>0</v>
      </c>
      <c r="VP24" s="277">
        <v>0</v>
      </c>
      <c r="VQ24" s="277">
        <v>0</v>
      </c>
      <c r="VR24" s="277">
        <v>0</v>
      </c>
      <c r="VS24" s="277">
        <v>0</v>
      </c>
      <c r="VT24" s="277">
        <v>0</v>
      </c>
      <c r="VU24" s="277">
        <v>0</v>
      </c>
      <c r="VV24" s="277">
        <v>0</v>
      </c>
      <c r="VW24" s="277">
        <v>0</v>
      </c>
      <c r="VX24" s="277">
        <v>0</v>
      </c>
      <c r="VY24" s="277">
        <v>0</v>
      </c>
      <c r="VZ24" s="277">
        <v>0</v>
      </c>
      <c r="WA24" s="277">
        <v>0</v>
      </c>
      <c r="WB24" s="277">
        <v>0</v>
      </c>
      <c r="WC24" s="277">
        <v>0</v>
      </c>
      <c r="WD24" s="277">
        <v>0</v>
      </c>
      <c r="WE24" s="277">
        <v>0</v>
      </c>
      <c r="WF24" s="277">
        <v>0</v>
      </c>
      <c r="WG24" s="277">
        <v>0</v>
      </c>
      <c r="WH24" s="277">
        <v>0</v>
      </c>
      <c r="WI24" s="277">
        <v>0</v>
      </c>
      <c r="WJ24" s="277">
        <v>0</v>
      </c>
      <c r="WK24" s="277">
        <v>0</v>
      </c>
      <c r="WL24" s="277">
        <v>0</v>
      </c>
      <c r="WM24" s="277">
        <v>0</v>
      </c>
      <c r="WN24" s="277">
        <v>0</v>
      </c>
      <c r="WO24" s="277">
        <v>0</v>
      </c>
      <c r="WP24" s="277">
        <v>0</v>
      </c>
      <c r="WQ24" s="277">
        <v>0</v>
      </c>
      <c r="WR24" s="277">
        <v>0</v>
      </c>
      <c r="WS24" s="277">
        <v>0</v>
      </c>
      <c r="WT24" s="277">
        <v>0</v>
      </c>
      <c r="WU24" s="277">
        <v>0</v>
      </c>
      <c r="WV24" s="277">
        <v>0</v>
      </c>
      <c r="WW24" s="277">
        <v>0</v>
      </c>
      <c r="WX24" s="277">
        <v>0</v>
      </c>
      <c r="WY24" s="277">
        <v>0</v>
      </c>
      <c r="WZ24" s="277">
        <v>0</v>
      </c>
      <c r="XA24" s="277">
        <v>0</v>
      </c>
      <c r="XB24" s="277">
        <v>0</v>
      </c>
      <c r="XC24" s="277">
        <v>0</v>
      </c>
      <c r="XD24" s="277">
        <v>3</v>
      </c>
      <c r="XE24" s="277">
        <v>0</v>
      </c>
      <c r="XF24" s="277">
        <v>0</v>
      </c>
      <c r="XG24" s="277">
        <v>0</v>
      </c>
      <c r="XH24" s="277">
        <v>0</v>
      </c>
      <c r="XI24" s="277">
        <v>0</v>
      </c>
      <c r="XJ24" s="277">
        <v>3</v>
      </c>
      <c r="XK24" s="277">
        <v>0</v>
      </c>
      <c r="XL24" s="277">
        <v>0</v>
      </c>
      <c r="XM24" s="277">
        <v>3</v>
      </c>
      <c r="XN24" s="277">
        <v>0</v>
      </c>
      <c r="XO24" s="277">
        <v>0</v>
      </c>
      <c r="XP24" s="277">
        <v>0</v>
      </c>
      <c r="XQ24" s="277">
        <v>0</v>
      </c>
      <c r="XR24" s="277">
        <v>0</v>
      </c>
      <c r="XS24" s="277">
        <v>0</v>
      </c>
      <c r="XT24" s="277">
        <v>0</v>
      </c>
      <c r="XU24" s="277">
        <v>0</v>
      </c>
      <c r="XV24" s="277">
        <v>3</v>
      </c>
      <c r="XW24" s="277">
        <v>0</v>
      </c>
      <c r="XX24" s="277">
        <v>0</v>
      </c>
      <c r="XY24" s="277">
        <v>8</v>
      </c>
      <c r="XZ24" s="277">
        <v>0</v>
      </c>
      <c r="YA24" s="277">
        <v>0</v>
      </c>
      <c r="YB24" s="277">
        <v>0</v>
      </c>
      <c r="YC24" s="277">
        <v>0</v>
      </c>
      <c r="YD24" s="277">
        <v>0</v>
      </c>
      <c r="YE24" s="277">
        <v>0</v>
      </c>
      <c r="YF24" s="277">
        <v>0</v>
      </c>
      <c r="YG24" s="277">
        <v>0</v>
      </c>
      <c r="YH24" s="277">
        <v>5</v>
      </c>
      <c r="YI24" s="277">
        <v>0</v>
      </c>
      <c r="YJ24" s="277">
        <v>0</v>
      </c>
      <c r="YK24" s="277">
        <v>0</v>
      </c>
      <c r="YL24" s="277">
        <v>0</v>
      </c>
      <c r="YM24" s="277">
        <v>0</v>
      </c>
      <c r="YN24" s="277">
        <v>4</v>
      </c>
      <c r="YO24" s="277">
        <v>0</v>
      </c>
      <c r="YP24" s="277">
        <v>0</v>
      </c>
      <c r="YQ24" s="277">
        <v>0</v>
      </c>
      <c r="YR24" s="277">
        <v>0</v>
      </c>
      <c r="YS24" s="277">
        <v>0</v>
      </c>
      <c r="YT24" s="277">
        <v>0</v>
      </c>
      <c r="YU24" s="277">
        <v>0</v>
      </c>
      <c r="YV24" s="277">
        <v>0</v>
      </c>
      <c r="YW24" s="277">
        <v>0</v>
      </c>
      <c r="YX24" s="277">
        <v>0</v>
      </c>
      <c r="YY24" s="277">
        <v>0</v>
      </c>
      <c r="YZ24" s="277">
        <v>4</v>
      </c>
      <c r="ZA24" s="277">
        <v>0</v>
      </c>
      <c r="ZB24" s="277">
        <v>0</v>
      </c>
      <c r="ZC24" s="277">
        <v>7</v>
      </c>
      <c r="ZD24" s="277">
        <v>0</v>
      </c>
      <c r="ZE24" s="277">
        <v>0</v>
      </c>
      <c r="ZF24" s="277">
        <v>0</v>
      </c>
      <c r="ZG24" s="277">
        <v>0</v>
      </c>
      <c r="ZH24" s="277">
        <v>0</v>
      </c>
      <c r="ZI24" s="277">
        <v>0</v>
      </c>
      <c r="ZJ24" s="277">
        <v>0</v>
      </c>
      <c r="ZK24" s="277">
        <v>0</v>
      </c>
      <c r="ZL24" s="277">
        <v>20</v>
      </c>
      <c r="ZM24" s="277">
        <v>0</v>
      </c>
      <c r="ZN24" s="277">
        <v>0</v>
      </c>
      <c r="ZO24" s="277">
        <v>0</v>
      </c>
      <c r="ZP24" s="277">
        <v>0</v>
      </c>
      <c r="ZQ24" s="277">
        <v>0</v>
      </c>
      <c r="ZR24" s="277">
        <v>0</v>
      </c>
      <c r="ZS24" s="277">
        <v>0</v>
      </c>
      <c r="ZT24" s="277">
        <v>0</v>
      </c>
      <c r="ZU24" s="277">
        <v>0</v>
      </c>
      <c r="ZV24" s="277">
        <v>0</v>
      </c>
      <c r="ZW24" s="277">
        <v>0</v>
      </c>
      <c r="ZX24" s="277">
        <v>0</v>
      </c>
      <c r="ZY24" s="277">
        <v>0</v>
      </c>
      <c r="ZZ24" s="277">
        <v>0</v>
      </c>
      <c r="AAA24" s="277">
        <v>0</v>
      </c>
      <c r="AAB24" s="277">
        <v>0</v>
      </c>
      <c r="AAC24" s="277">
        <v>0</v>
      </c>
      <c r="AAD24" s="277">
        <v>0</v>
      </c>
      <c r="AAE24" s="277">
        <v>0</v>
      </c>
      <c r="AAF24" s="277">
        <v>0</v>
      </c>
      <c r="AAG24" s="277">
        <v>0</v>
      </c>
      <c r="AAH24" s="277">
        <v>0</v>
      </c>
      <c r="AAI24" s="277">
        <v>0</v>
      </c>
      <c r="AAJ24" s="277">
        <v>0</v>
      </c>
      <c r="AAK24" s="277">
        <v>0</v>
      </c>
      <c r="AAL24" s="277">
        <v>0</v>
      </c>
      <c r="AAM24" s="277">
        <v>0</v>
      </c>
      <c r="AAN24" s="277">
        <v>0</v>
      </c>
      <c r="AAO24" s="181"/>
    </row>
    <row r="25" spans="4:731" x14ac:dyDescent="0.3">
      <c r="D25" s="3" t="s">
        <v>450</v>
      </c>
      <c r="F25" s="3">
        <v>666507</v>
      </c>
      <c r="G25" s="3" t="s">
        <v>72</v>
      </c>
      <c r="H25" s="275">
        <f t="shared" si="44"/>
        <v>9.7222222222222214</v>
      </c>
      <c r="I25" s="135" t="str">
        <f t="shared" si="44"/>
        <v/>
      </c>
      <c r="J25" s="276" t="str">
        <f t="shared" si="44"/>
        <v/>
      </c>
      <c r="K25" s="275" cm="1">
        <f t="array" ref="K25">IFERROR(
  _xlfn.STDEV.S(
    IF(
      ($AA$19:$AAN$19=K$20) *
      ($AA25:$AAN25&gt;0) *
      ($AA$17:$AAN$17 &gt;= $H$17) *
      ($AA$17:$AAN$17 &lt;= $I$17),
      $AA25:$AAN25
    )
  ),
  ""
)</f>
        <v>3.9823959024917408</v>
      </c>
      <c r="L25" s="135" t="str" cm="1">
        <f t="array" ref="L25">IFERROR(
  _xlfn.STDEV.S(
    IF(
      ($AA$19:$AAN$19=L$20) *
      ($AA25:$AAN25&gt;0) *
      ($AA$17:$AAN$17 &gt;= $H$17) *
      ($AA$17:$AAN$17 &lt;= $I$17),
      $AA25:$AAN25
    )
  ),
  ""
)</f>
        <v/>
      </c>
      <c r="M25" s="276" t="str" cm="1">
        <f t="array" ref="M25">IFERROR(
  _xlfn.STDEV.S(
    IF(
      ($AA$19:$AAN$19=M$20) *
      ($AA25:$AAN25&gt;0) *
      ($AA$17:$AAN$17 &gt;= $H$17) *
      ($AA$17:$AAN$17 &lt;= $I$17),
      $AA25:$AAN25
    )
  ),
  ""
)</f>
        <v/>
      </c>
      <c r="N25" s="275">
        <f t="shared" si="45"/>
        <v>17</v>
      </c>
      <c r="O25" s="135">
        <f t="shared" si="45"/>
        <v>0</v>
      </c>
      <c r="P25" s="276">
        <f t="shared" si="45"/>
        <v>0</v>
      </c>
      <c r="Q25">
        <f>VLOOKUP($F25,Old!$C$23:$G$43,3)</f>
        <v>1.8</v>
      </c>
      <c r="R25">
        <f t="shared" si="46"/>
        <v>17.5</v>
      </c>
      <c r="S25" t="str">
        <f t="shared" si="46"/>
        <v/>
      </c>
      <c r="T25" t="str">
        <f t="shared" si="47"/>
        <v/>
      </c>
      <c r="U25">
        <f>VLOOKUP($F25,Old!$C$23:$G$43,5)</f>
        <v>1.8</v>
      </c>
      <c r="V25" t="str">
        <f t="shared" si="48"/>
        <v/>
      </c>
      <c r="Z25" s="3">
        <v>666507</v>
      </c>
      <c r="AA25" s="277">
        <v>0</v>
      </c>
      <c r="AB25" s="277">
        <v>0</v>
      </c>
      <c r="AC25" s="277">
        <v>0</v>
      </c>
      <c r="AD25" s="277">
        <v>0</v>
      </c>
      <c r="AE25" s="277">
        <v>0</v>
      </c>
      <c r="AF25" s="277">
        <v>0</v>
      </c>
      <c r="AG25" s="277">
        <v>0</v>
      </c>
      <c r="AH25" s="277">
        <v>0</v>
      </c>
      <c r="AI25" s="277">
        <v>0</v>
      </c>
      <c r="AJ25" s="277">
        <v>0</v>
      </c>
      <c r="AK25" s="277">
        <v>0</v>
      </c>
      <c r="AL25" s="277">
        <v>0</v>
      </c>
      <c r="AM25" s="277">
        <v>0</v>
      </c>
      <c r="AN25" s="277">
        <v>0</v>
      </c>
      <c r="AO25" s="277">
        <v>0</v>
      </c>
      <c r="AP25" s="277">
        <v>0</v>
      </c>
      <c r="AQ25" s="277">
        <v>0</v>
      </c>
      <c r="AR25" s="277">
        <v>0</v>
      </c>
      <c r="AS25" s="277">
        <v>0</v>
      </c>
      <c r="AT25" s="277">
        <v>0</v>
      </c>
      <c r="AU25" s="277">
        <v>0</v>
      </c>
      <c r="AV25" s="277">
        <v>0</v>
      </c>
      <c r="AW25" s="277">
        <v>0</v>
      </c>
      <c r="AX25" s="277">
        <v>0</v>
      </c>
      <c r="AY25" s="277">
        <v>0</v>
      </c>
      <c r="AZ25" s="277">
        <v>0</v>
      </c>
      <c r="BA25" s="277">
        <v>0</v>
      </c>
      <c r="BB25" s="277">
        <v>0</v>
      </c>
      <c r="BC25" s="277">
        <v>0</v>
      </c>
      <c r="BD25" s="277">
        <v>0</v>
      </c>
      <c r="BE25" s="277">
        <v>0</v>
      </c>
      <c r="BF25" s="277">
        <v>0</v>
      </c>
      <c r="BG25" s="277">
        <v>0</v>
      </c>
      <c r="BH25" s="277">
        <v>0</v>
      </c>
      <c r="BI25" s="277">
        <v>0</v>
      </c>
      <c r="BJ25" s="277">
        <v>0</v>
      </c>
      <c r="BK25" s="277">
        <v>0</v>
      </c>
      <c r="BL25" s="277">
        <v>0</v>
      </c>
      <c r="BM25" s="277">
        <v>0</v>
      </c>
      <c r="BN25" s="277">
        <v>0</v>
      </c>
      <c r="BO25" s="277">
        <v>0</v>
      </c>
      <c r="BP25" s="277">
        <v>0</v>
      </c>
      <c r="BQ25" s="277">
        <v>0</v>
      </c>
      <c r="BR25" s="277">
        <v>0</v>
      </c>
      <c r="BS25" s="277">
        <v>0</v>
      </c>
      <c r="BT25" s="277">
        <v>0</v>
      </c>
      <c r="BU25" s="277">
        <v>0</v>
      </c>
      <c r="BV25" s="277">
        <v>0</v>
      </c>
      <c r="BW25" s="277">
        <v>0</v>
      </c>
      <c r="BX25" s="277">
        <v>0</v>
      </c>
      <c r="BY25" s="277">
        <v>0</v>
      </c>
      <c r="BZ25" s="277">
        <v>0</v>
      </c>
      <c r="CA25" s="277">
        <v>0</v>
      </c>
      <c r="CB25" s="277">
        <v>0</v>
      </c>
      <c r="CC25" s="277">
        <v>0</v>
      </c>
      <c r="CD25" s="277">
        <v>0</v>
      </c>
      <c r="CE25" s="277">
        <v>0</v>
      </c>
      <c r="CF25" s="277">
        <v>0</v>
      </c>
      <c r="CG25" s="277">
        <v>0</v>
      </c>
      <c r="CH25" s="277">
        <v>0</v>
      </c>
      <c r="CI25" s="277">
        <v>0</v>
      </c>
      <c r="CJ25" s="277">
        <v>0</v>
      </c>
      <c r="CK25" s="277">
        <v>0</v>
      </c>
      <c r="CL25" s="277">
        <v>0</v>
      </c>
      <c r="CM25" s="277">
        <v>0</v>
      </c>
      <c r="CN25" s="277">
        <v>0</v>
      </c>
      <c r="CO25" s="277">
        <v>0</v>
      </c>
      <c r="CP25" s="277">
        <v>0</v>
      </c>
      <c r="CQ25" s="277">
        <v>0</v>
      </c>
      <c r="CR25" s="277">
        <v>0</v>
      </c>
      <c r="CS25" s="277">
        <v>0</v>
      </c>
      <c r="CT25" s="277">
        <v>0</v>
      </c>
      <c r="CU25" s="277">
        <v>0</v>
      </c>
      <c r="CV25" s="277">
        <v>0</v>
      </c>
      <c r="CW25" s="277">
        <v>0</v>
      </c>
      <c r="CX25" s="277">
        <v>2</v>
      </c>
      <c r="CY25" s="277">
        <v>0</v>
      </c>
      <c r="CZ25" s="277">
        <v>0</v>
      </c>
      <c r="DA25" s="277">
        <v>0</v>
      </c>
      <c r="DB25" s="277">
        <v>0</v>
      </c>
      <c r="DC25" s="277">
        <v>0</v>
      </c>
      <c r="DD25" s="277">
        <v>8</v>
      </c>
      <c r="DE25" s="277">
        <v>0</v>
      </c>
      <c r="DF25" s="277">
        <v>0</v>
      </c>
      <c r="DG25" s="277">
        <v>0</v>
      </c>
      <c r="DH25" s="277">
        <v>0</v>
      </c>
      <c r="DI25" s="277">
        <v>0</v>
      </c>
      <c r="DJ25" s="277">
        <v>0</v>
      </c>
      <c r="DK25" s="277">
        <v>0</v>
      </c>
      <c r="DL25" s="277">
        <v>0</v>
      </c>
      <c r="DM25" s="277">
        <v>0</v>
      </c>
      <c r="DN25" s="277">
        <v>0</v>
      </c>
      <c r="DO25" s="277">
        <v>0</v>
      </c>
      <c r="DP25" s="277">
        <v>0</v>
      </c>
      <c r="DQ25" s="277">
        <v>0</v>
      </c>
      <c r="DR25" s="277">
        <v>0</v>
      </c>
      <c r="DS25" s="277">
        <v>0</v>
      </c>
      <c r="DT25" s="277">
        <v>0</v>
      </c>
      <c r="DU25" s="277">
        <v>0</v>
      </c>
      <c r="DV25" s="277">
        <v>20</v>
      </c>
      <c r="DW25" s="277">
        <v>0</v>
      </c>
      <c r="DX25" s="277">
        <v>0</v>
      </c>
      <c r="DY25" s="277">
        <v>0</v>
      </c>
      <c r="DZ25" s="277">
        <v>0</v>
      </c>
      <c r="EA25" s="277">
        <v>0</v>
      </c>
      <c r="EB25" s="277">
        <v>0</v>
      </c>
      <c r="EC25" s="277">
        <v>0</v>
      </c>
      <c r="ED25" s="277">
        <v>0</v>
      </c>
      <c r="EE25" s="277">
        <v>0</v>
      </c>
      <c r="EF25" s="277">
        <v>0</v>
      </c>
      <c r="EG25" s="277">
        <v>0</v>
      </c>
      <c r="EH25" s="277">
        <v>0</v>
      </c>
      <c r="EI25" s="277">
        <v>0</v>
      </c>
      <c r="EJ25" s="277">
        <v>0</v>
      </c>
      <c r="EK25" s="277">
        <v>0</v>
      </c>
      <c r="EL25" s="277">
        <v>0</v>
      </c>
      <c r="EM25" s="277">
        <v>0</v>
      </c>
      <c r="EN25" s="277">
        <v>5</v>
      </c>
      <c r="EO25" s="277">
        <v>0</v>
      </c>
      <c r="EP25" s="277">
        <v>0</v>
      </c>
      <c r="EQ25" s="277">
        <v>0</v>
      </c>
      <c r="ER25" s="277">
        <v>0</v>
      </c>
      <c r="ES25" s="277">
        <v>0</v>
      </c>
      <c r="ET25" s="277">
        <v>0</v>
      </c>
      <c r="EU25" s="277">
        <v>0</v>
      </c>
      <c r="EV25" s="277">
        <v>0</v>
      </c>
      <c r="EW25" s="277">
        <v>3</v>
      </c>
      <c r="EX25" s="277">
        <v>0</v>
      </c>
      <c r="EY25" s="277">
        <v>0</v>
      </c>
      <c r="EZ25" s="277">
        <v>17</v>
      </c>
      <c r="FA25" s="277">
        <v>0</v>
      </c>
      <c r="FB25" s="277">
        <v>0</v>
      </c>
      <c r="FC25" s="277">
        <v>0</v>
      </c>
      <c r="FD25" s="277">
        <v>0</v>
      </c>
      <c r="FE25" s="277">
        <v>0</v>
      </c>
      <c r="FF25" s="277">
        <v>0</v>
      </c>
      <c r="FG25" s="277">
        <v>0</v>
      </c>
      <c r="FH25" s="277">
        <v>0</v>
      </c>
      <c r="FI25" s="277">
        <v>0</v>
      </c>
      <c r="FJ25" s="277">
        <v>0</v>
      </c>
      <c r="FK25" s="277">
        <v>0</v>
      </c>
      <c r="FL25" s="277">
        <v>0</v>
      </c>
      <c r="FM25" s="277">
        <v>0</v>
      </c>
      <c r="FN25" s="277">
        <v>0</v>
      </c>
      <c r="FO25" s="277">
        <v>0</v>
      </c>
      <c r="FP25" s="277">
        <v>0</v>
      </c>
      <c r="FQ25" s="277">
        <v>0</v>
      </c>
      <c r="FR25" s="277">
        <v>0</v>
      </c>
      <c r="FS25" s="277">
        <v>0</v>
      </c>
      <c r="FT25" s="277">
        <v>0</v>
      </c>
      <c r="FU25" s="277">
        <v>0</v>
      </c>
      <c r="FV25" s="277">
        <v>0</v>
      </c>
      <c r="FW25" s="277">
        <v>0</v>
      </c>
      <c r="FX25" s="277">
        <v>0</v>
      </c>
      <c r="FY25" s="277">
        <v>0</v>
      </c>
      <c r="FZ25" s="277">
        <v>0</v>
      </c>
      <c r="GA25" s="277">
        <v>0</v>
      </c>
      <c r="GB25" s="277">
        <v>0</v>
      </c>
      <c r="GC25" s="277">
        <v>0</v>
      </c>
      <c r="GD25" s="277">
        <v>0</v>
      </c>
      <c r="GE25" s="277">
        <v>0</v>
      </c>
      <c r="GF25" s="277">
        <v>0</v>
      </c>
      <c r="GG25" s="277">
        <v>0</v>
      </c>
      <c r="GH25" s="277">
        <v>0</v>
      </c>
      <c r="GI25" s="277">
        <v>0</v>
      </c>
      <c r="GJ25" s="277">
        <v>0</v>
      </c>
      <c r="GK25" s="277">
        <v>0</v>
      </c>
      <c r="GL25" s="277">
        <v>0</v>
      </c>
      <c r="GM25" s="277">
        <v>0</v>
      </c>
      <c r="GN25" s="277">
        <v>0</v>
      </c>
      <c r="GO25" s="277">
        <v>0</v>
      </c>
      <c r="GP25" s="277">
        <v>0</v>
      </c>
      <c r="GQ25" s="277">
        <v>0</v>
      </c>
      <c r="GR25" s="277">
        <v>0</v>
      </c>
      <c r="GS25" s="277">
        <v>0</v>
      </c>
      <c r="GT25" s="277">
        <v>0</v>
      </c>
      <c r="GU25" s="277">
        <v>0</v>
      </c>
      <c r="GV25" s="277">
        <v>0</v>
      </c>
      <c r="GW25" s="277">
        <v>0</v>
      </c>
      <c r="GX25" s="277">
        <v>0</v>
      </c>
      <c r="GY25" s="277">
        <v>0</v>
      </c>
      <c r="GZ25" s="277">
        <v>0</v>
      </c>
      <c r="HA25" s="277">
        <v>0</v>
      </c>
      <c r="HB25" s="277">
        <v>0</v>
      </c>
      <c r="HC25" s="277">
        <v>0</v>
      </c>
      <c r="HD25" s="277">
        <v>0</v>
      </c>
      <c r="HE25" s="277">
        <v>0</v>
      </c>
      <c r="HF25" s="277">
        <v>0</v>
      </c>
      <c r="HG25" s="277">
        <v>0</v>
      </c>
      <c r="HH25" s="277">
        <v>0</v>
      </c>
      <c r="HI25" s="277">
        <v>0</v>
      </c>
      <c r="HJ25" s="277">
        <v>0</v>
      </c>
      <c r="HK25" s="277">
        <v>0</v>
      </c>
      <c r="HL25" s="277">
        <v>0</v>
      </c>
      <c r="HM25" s="277">
        <v>0</v>
      </c>
      <c r="HN25" s="277">
        <v>11</v>
      </c>
      <c r="HO25" s="277">
        <v>0</v>
      </c>
      <c r="HP25" s="277">
        <v>0</v>
      </c>
      <c r="HQ25" s="277">
        <v>0</v>
      </c>
      <c r="HR25" s="277">
        <v>0</v>
      </c>
      <c r="HS25" s="277">
        <v>0</v>
      </c>
      <c r="HT25" s="277">
        <v>1</v>
      </c>
      <c r="HU25" s="277">
        <v>0</v>
      </c>
      <c r="HV25" s="277">
        <v>0</v>
      </c>
      <c r="HW25" s="277">
        <v>0</v>
      </c>
      <c r="HX25" s="277">
        <v>0</v>
      </c>
      <c r="HY25" s="277">
        <v>0</v>
      </c>
      <c r="HZ25" s="277">
        <v>0</v>
      </c>
      <c r="IA25" s="277">
        <v>0</v>
      </c>
      <c r="IB25" s="277">
        <v>0</v>
      </c>
      <c r="IC25" s="277">
        <v>13</v>
      </c>
      <c r="ID25" s="277">
        <v>0</v>
      </c>
      <c r="IE25" s="277">
        <v>0</v>
      </c>
      <c r="IF25" s="277">
        <v>0</v>
      </c>
      <c r="IG25" s="277">
        <v>0</v>
      </c>
      <c r="IH25" s="277">
        <v>0</v>
      </c>
      <c r="II25" s="277">
        <v>4</v>
      </c>
      <c r="IJ25" s="277">
        <v>0</v>
      </c>
      <c r="IK25" s="277">
        <v>0</v>
      </c>
      <c r="IL25" s="277">
        <v>8</v>
      </c>
      <c r="IM25" s="277">
        <v>0</v>
      </c>
      <c r="IN25" s="277">
        <v>0</v>
      </c>
      <c r="IO25" s="277">
        <v>0</v>
      </c>
      <c r="IP25" s="277">
        <v>0</v>
      </c>
      <c r="IQ25" s="277">
        <v>0</v>
      </c>
      <c r="IR25" s="277">
        <v>20</v>
      </c>
      <c r="IS25" s="277">
        <v>0</v>
      </c>
      <c r="IT25" s="277">
        <v>0</v>
      </c>
      <c r="IU25" s="277">
        <v>0</v>
      </c>
      <c r="IV25" s="277">
        <v>0</v>
      </c>
      <c r="IW25" s="277">
        <v>0</v>
      </c>
      <c r="IX25" s="277">
        <v>5</v>
      </c>
      <c r="IY25" s="277">
        <v>0</v>
      </c>
      <c r="IZ25" s="277">
        <v>0</v>
      </c>
      <c r="JA25" s="277">
        <v>0</v>
      </c>
      <c r="JB25" s="277">
        <v>0</v>
      </c>
      <c r="JC25" s="277">
        <v>0</v>
      </c>
      <c r="JD25" s="277">
        <v>0</v>
      </c>
      <c r="JE25" s="277">
        <v>0</v>
      </c>
      <c r="JF25" s="277">
        <v>0</v>
      </c>
      <c r="JG25" s="277">
        <v>0</v>
      </c>
      <c r="JH25" s="277">
        <v>0</v>
      </c>
      <c r="JI25" s="277">
        <v>0</v>
      </c>
      <c r="JJ25" s="277">
        <v>0</v>
      </c>
      <c r="JK25" s="277">
        <v>0</v>
      </c>
      <c r="JL25" s="277">
        <v>0</v>
      </c>
      <c r="JM25" s="277">
        <v>0</v>
      </c>
      <c r="JN25" s="277">
        <v>0</v>
      </c>
      <c r="JO25" s="277">
        <v>0</v>
      </c>
      <c r="JP25" s="277">
        <v>11</v>
      </c>
      <c r="JQ25" s="277">
        <v>0</v>
      </c>
      <c r="JR25" s="277">
        <v>0</v>
      </c>
      <c r="JS25" s="277">
        <v>7</v>
      </c>
      <c r="JT25" s="277">
        <v>0</v>
      </c>
      <c r="JU25" s="277">
        <v>0</v>
      </c>
      <c r="JV25" s="277">
        <v>0</v>
      </c>
      <c r="JW25" s="277">
        <v>0</v>
      </c>
      <c r="JX25" s="277">
        <v>0</v>
      </c>
      <c r="JY25" s="277">
        <v>0</v>
      </c>
      <c r="JZ25" s="277">
        <v>0</v>
      </c>
      <c r="KA25" s="277">
        <v>0</v>
      </c>
      <c r="KB25" s="277">
        <v>0</v>
      </c>
      <c r="KC25" s="277">
        <v>0</v>
      </c>
      <c r="KD25" s="277">
        <v>0</v>
      </c>
      <c r="KE25" s="277">
        <v>0</v>
      </c>
      <c r="KF25" s="277">
        <v>0</v>
      </c>
      <c r="KG25" s="277">
        <v>0</v>
      </c>
      <c r="KH25" s="277">
        <v>0</v>
      </c>
      <c r="KI25" s="277">
        <v>0</v>
      </c>
      <c r="KJ25" s="277">
        <v>0</v>
      </c>
      <c r="KK25" s="277">
        <v>0</v>
      </c>
      <c r="KL25" s="277">
        <v>0</v>
      </c>
      <c r="KM25" s="277">
        <v>0</v>
      </c>
      <c r="KN25" s="277">
        <v>0</v>
      </c>
      <c r="KO25" s="277">
        <v>0</v>
      </c>
      <c r="KP25" s="277">
        <v>0</v>
      </c>
      <c r="KQ25" s="277">
        <v>0</v>
      </c>
      <c r="KR25" s="277">
        <v>0</v>
      </c>
      <c r="KS25" s="277">
        <v>0</v>
      </c>
      <c r="KT25" s="277">
        <v>0</v>
      </c>
      <c r="KU25" s="277">
        <v>0</v>
      </c>
      <c r="KV25" s="277">
        <v>0</v>
      </c>
      <c r="KW25" s="277">
        <v>0</v>
      </c>
      <c r="KX25" s="277">
        <v>0</v>
      </c>
      <c r="KY25" s="277">
        <v>0</v>
      </c>
      <c r="KZ25" s="277">
        <v>0</v>
      </c>
      <c r="LA25" s="277">
        <v>0</v>
      </c>
      <c r="LB25" s="277">
        <v>0</v>
      </c>
      <c r="LC25" s="277">
        <v>0</v>
      </c>
      <c r="LD25" s="277">
        <v>0</v>
      </c>
      <c r="LE25" s="277">
        <v>0</v>
      </c>
      <c r="LF25" s="277">
        <v>0</v>
      </c>
      <c r="LG25" s="277">
        <v>0</v>
      </c>
      <c r="LH25" s="277">
        <v>0</v>
      </c>
      <c r="LI25" s="277">
        <v>0</v>
      </c>
      <c r="LJ25" s="277">
        <v>0</v>
      </c>
      <c r="LK25" s="277">
        <v>0</v>
      </c>
      <c r="LL25" s="277">
        <v>0</v>
      </c>
      <c r="LM25" s="277">
        <v>0</v>
      </c>
      <c r="LN25" s="277">
        <v>0</v>
      </c>
      <c r="LO25" s="277">
        <v>0</v>
      </c>
      <c r="LP25" s="277">
        <v>0</v>
      </c>
      <c r="LQ25" s="277">
        <v>0</v>
      </c>
      <c r="LR25" s="277">
        <v>0</v>
      </c>
      <c r="LS25" s="277">
        <v>0</v>
      </c>
      <c r="LT25" s="277">
        <v>0</v>
      </c>
      <c r="LU25" s="277">
        <v>0</v>
      </c>
      <c r="LV25" s="277">
        <v>0</v>
      </c>
      <c r="LW25" s="277">
        <v>0</v>
      </c>
      <c r="LX25" s="277">
        <v>0</v>
      </c>
      <c r="LY25" s="277">
        <v>0</v>
      </c>
      <c r="LZ25" s="277">
        <v>0</v>
      </c>
      <c r="MA25" s="277">
        <v>0</v>
      </c>
      <c r="MB25" s="277">
        <v>0</v>
      </c>
      <c r="MC25" s="277">
        <v>0</v>
      </c>
      <c r="MD25" s="277">
        <v>0</v>
      </c>
      <c r="ME25" s="277">
        <v>0</v>
      </c>
      <c r="MF25" s="277">
        <v>0</v>
      </c>
      <c r="MG25" s="277">
        <v>0</v>
      </c>
      <c r="MH25" s="277">
        <v>0</v>
      </c>
      <c r="MI25" s="277">
        <v>0</v>
      </c>
      <c r="MJ25" s="277">
        <v>0</v>
      </c>
      <c r="MK25" s="277">
        <v>0</v>
      </c>
      <c r="ML25" s="277">
        <v>0</v>
      </c>
      <c r="MM25" s="277">
        <v>0</v>
      </c>
      <c r="MN25" s="277">
        <v>0</v>
      </c>
      <c r="MO25" s="277">
        <v>0</v>
      </c>
      <c r="MP25" s="277">
        <v>0</v>
      </c>
      <c r="MQ25" s="277">
        <v>0</v>
      </c>
      <c r="MR25" s="277">
        <v>0</v>
      </c>
      <c r="MS25" s="277">
        <v>0</v>
      </c>
      <c r="MT25" s="277">
        <v>0</v>
      </c>
      <c r="MU25" s="277">
        <v>0</v>
      </c>
      <c r="MV25" s="277">
        <v>0</v>
      </c>
      <c r="MW25" s="277">
        <v>0</v>
      </c>
      <c r="MX25" s="277">
        <v>0</v>
      </c>
      <c r="MY25" s="277">
        <v>0</v>
      </c>
      <c r="MZ25" s="277">
        <v>0</v>
      </c>
      <c r="NA25" s="277">
        <v>0</v>
      </c>
      <c r="NB25" s="277">
        <v>0</v>
      </c>
      <c r="NC25" s="277">
        <v>0</v>
      </c>
      <c r="ND25" s="277">
        <v>0</v>
      </c>
      <c r="NE25" s="277">
        <v>0</v>
      </c>
      <c r="NF25" s="277">
        <v>0</v>
      </c>
      <c r="NG25" s="277">
        <v>0</v>
      </c>
      <c r="NH25" s="277">
        <v>0</v>
      </c>
      <c r="NI25" s="277">
        <v>0</v>
      </c>
      <c r="NJ25" s="277">
        <v>0</v>
      </c>
      <c r="NK25" s="277">
        <v>0</v>
      </c>
      <c r="NL25" s="277">
        <v>0</v>
      </c>
      <c r="NM25" s="277">
        <v>0</v>
      </c>
      <c r="NN25" s="277">
        <v>25</v>
      </c>
      <c r="NO25" s="277">
        <v>0</v>
      </c>
      <c r="NP25" s="277">
        <v>0</v>
      </c>
      <c r="NQ25" s="277">
        <v>35</v>
      </c>
      <c r="NR25" s="277">
        <v>0</v>
      </c>
      <c r="NS25" s="277">
        <v>0</v>
      </c>
      <c r="NT25" s="277">
        <v>0</v>
      </c>
      <c r="NU25" s="277">
        <v>0</v>
      </c>
      <c r="NV25" s="277">
        <v>0</v>
      </c>
      <c r="NW25" s="277">
        <v>0</v>
      </c>
      <c r="NX25" s="277">
        <v>0</v>
      </c>
      <c r="NY25" s="277">
        <v>0</v>
      </c>
      <c r="NZ25" s="277">
        <v>0</v>
      </c>
      <c r="OA25" s="277">
        <v>0</v>
      </c>
      <c r="OB25" s="277">
        <v>0</v>
      </c>
      <c r="OC25" s="277">
        <v>0</v>
      </c>
      <c r="OD25" s="277">
        <v>0</v>
      </c>
      <c r="OE25" s="277">
        <v>0</v>
      </c>
      <c r="OF25" s="277">
        <v>0</v>
      </c>
      <c r="OG25" s="277">
        <v>0</v>
      </c>
      <c r="OH25" s="277">
        <v>0</v>
      </c>
      <c r="OI25" s="277">
        <v>0</v>
      </c>
      <c r="OJ25" s="277">
        <v>0</v>
      </c>
      <c r="OK25" s="277">
        <v>0</v>
      </c>
      <c r="OL25" s="277">
        <v>0</v>
      </c>
      <c r="OM25" s="277">
        <v>0</v>
      </c>
      <c r="ON25" s="277">
        <v>0</v>
      </c>
      <c r="OO25" s="277">
        <v>0</v>
      </c>
      <c r="OP25" s="277">
        <v>0</v>
      </c>
      <c r="OQ25" s="277">
        <v>0</v>
      </c>
      <c r="OR25" s="277">
        <v>7</v>
      </c>
      <c r="OS25" s="277">
        <v>0</v>
      </c>
      <c r="OT25" s="277">
        <v>0</v>
      </c>
      <c r="OU25" s="277">
        <v>2</v>
      </c>
      <c r="OV25" s="277">
        <v>0</v>
      </c>
      <c r="OW25" s="277">
        <v>0</v>
      </c>
      <c r="OX25" s="277">
        <v>1</v>
      </c>
      <c r="OY25" s="277">
        <v>0</v>
      </c>
      <c r="OZ25" s="277">
        <v>0</v>
      </c>
      <c r="PA25" s="277">
        <v>0</v>
      </c>
      <c r="PB25" s="277">
        <v>0</v>
      </c>
      <c r="PC25" s="277">
        <v>0</v>
      </c>
      <c r="PD25" s="277">
        <v>10</v>
      </c>
      <c r="PE25" s="277">
        <v>0</v>
      </c>
      <c r="PF25" s="277">
        <v>0</v>
      </c>
      <c r="PG25" s="277">
        <v>0</v>
      </c>
      <c r="PH25" s="277">
        <v>0</v>
      </c>
      <c r="PI25" s="277">
        <v>0</v>
      </c>
      <c r="PJ25" s="277">
        <v>0</v>
      </c>
      <c r="PK25" s="277">
        <v>0</v>
      </c>
      <c r="PL25" s="277">
        <v>0</v>
      </c>
      <c r="PM25" s="277">
        <v>0</v>
      </c>
      <c r="PN25" s="277">
        <v>0</v>
      </c>
      <c r="PO25" s="277">
        <v>0</v>
      </c>
      <c r="PP25" s="277">
        <v>0</v>
      </c>
      <c r="PQ25" s="277">
        <v>0</v>
      </c>
      <c r="PR25" s="277">
        <v>0</v>
      </c>
      <c r="PS25" s="277">
        <v>0</v>
      </c>
      <c r="PT25" s="277">
        <v>0</v>
      </c>
      <c r="PU25" s="277">
        <v>0</v>
      </c>
      <c r="PV25" s="277">
        <v>0</v>
      </c>
      <c r="PW25" s="277">
        <v>0</v>
      </c>
      <c r="PX25" s="277">
        <v>0</v>
      </c>
      <c r="PY25" s="277">
        <v>0</v>
      </c>
      <c r="PZ25" s="277">
        <v>0</v>
      </c>
      <c r="QA25" s="277">
        <v>0</v>
      </c>
      <c r="QB25" s="277">
        <v>0</v>
      </c>
      <c r="QC25" s="277">
        <v>0</v>
      </c>
      <c r="QD25" s="277">
        <v>0</v>
      </c>
      <c r="QE25" s="277">
        <v>0</v>
      </c>
      <c r="QF25" s="277">
        <v>0</v>
      </c>
      <c r="QG25" s="277">
        <v>0</v>
      </c>
      <c r="QH25" s="277">
        <v>0</v>
      </c>
      <c r="QI25" s="277">
        <v>0</v>
      </c>
      <c r="QJ25" s="277">
        <v>0</v>
      </c>
      <c r="QK25" s="277">
        <v>0</v>
      </c>
      <c r="QL25" s="277">
        <v>0</v>
      </c>
      <c r="QM25" s="277">
        <v>0</v>
      </c>
      <c r="QN25" s="277">
        <v>10</v>
      </c>
      <c r="QO25" s="277">
        <v>0</v>
      </c>
      <c r="QP25" s="277">
        <v>0</v>
      </c>
      <c r="QQ25" s="277">
        <v>0</v>
      </c>
      <c r="QR25" s="277">
        <v>0</v>
      </c>
      <c r="QS25" s="277">
        <v>0</v>
      </c>
      <c r="QT25" s="277">
        <v>0</v>
      </c>
      <c r="QU25" s="277">
        <v>0</v>
      </c>
      <c r="QV25" s="277">
        <v>0</v>
      </c>
      <c r="QW25" s="277">
        <v>0</v>
      </c>
      <c r="QX25" s="277">
        <v>0</v>
      </c>
      <c r="QY25" s="277">
        <v>0</v>
      </c>
      <c r="QZ25" s="277">
        <v>0</v>
      </c>
      <c r="RA25" s="277">
        <v>0</v>
      </c>
      <c r="RB25" s="277">
        <v>0</v>
      </c>
      <c r="RC25" s="277">
        <v>0</v>
      </c>
      <c r="RD25" s="277">
        <v>0</v>
      </c>
      <c r="RE25" s="277">
        <v>0</v>
      </c>
      <c r="RF25" s="277">
        <v>0</v>
      </c>
      <c r="RG25" s="277">
        <v>0</v>
      </c>
      <c r="RH25" s="277">
        <v>0</v>
      </c>
      <c r="RI25" s="277">
        <v>0</v>
      </c>
      <c r="RJ25" s="277">
        <v>0</v>
      </c>
      <c r="RK25" s="277">
        <v>0</v>
      </c>
      <c r="RL25" s="277">
        <v>0</v>
      </c>
      <c r="RM25" s="277">
        <v>0</v>
      </c>
      <c r="RN25" s="277">
        <v>0</v>
      </c>
      <c r="RO25" s="277">
        <v>0</v>
      </c>
      <c r="RP25" s="277">
        <v>0</v>
      </c>
      <c r="RQ25" s="277">
        <v>0</v>
      </c>
      <c r="RR25" s="277">
        <v>0</v>
      </c>
      <c r="RS25" s="277">
        <v>0</v>
      </c>
      <c r="RT25" s="277">
        <v>0</v>
      </c>
      <c r="RU25" s="277">
        <v>0</v>
      </c>
      <c r="RV25" s="277">
        <v>0</v>
      </c>
      <c r="RW25" s="277">
        <v>0</v>
      </c>
      <c r="RX25" s="277">
        <v>0</v>
      </c>
      <c r="RY25" s="277">
        <v>0</v>
      </c>
      <c r="RZ25" s="277">
        <v>0</v>
      </c>
      <c r="SA25" s="277">
        <v>0</v>
      </c>
      <c r="SB25" s="277">
        <v>0</v>
      </c>
      <c r="SC25" s="277">
        <v>0</v>
      </c>
      <c r="SD25" s="277">
        <v>0</v>
      </c>
      <c r="SE25" s="277">
        <v>0</v>
      </c>
      <c r="SF25" s="277">
        <v>0</v>
      </c>
      <c r="SG25" s="277">
        <v>0</v>
      </c>
      <c r="SH25" s="277">
        <v>0</v>
      </c>
      <c r="SI25" s="277">
        <v>0</v>
      </c>
      <c r="SJ25" s="277">
        <v>0</v>
      </c>
      <c r="SK25" s="277">
        <v>0</v>
      </c>
      <c r="SL25" s="277">
        <v>0</v>
      </c>
      <c r="SM25" s="277">
        <v>0</v>
      </c>
      <c r="SN25" s="277">
        <v>0</v>
      </c>
      <c r="SO25" s="277">
        <v>0</v>
      </c>
      <c r="SP25" s="277">
        <v>0</v>
      </c>
      <c r="SQ25" s="277">
        <v>0</v>
      </c>
      <c r="SR25" s="277">
        <v>0</v>
      </c>
      <c r="SS25" s="277">
        <v>0</v>
      </c>
      <c r="ST25" s="277">
        <v>0</v>
      </c>
      <c r="SU25" s="277">
        <v>0</v>
      </c>
      <c r="SV25" s="277">
        <v>0</v>
      </c>
      <c r="SW25" s="277">
        <v>0</v>
      </c>
      <c r="SX25" s="277">
        <v>0</v>
      </c>
      <c r="SY25" s="277">
        <v>0</v>
      </c>
      <c r="SZ25" s="277">
        <v>0</v>
      </c>
      <c r="TA25" s="277">
        <v>0</v>
      </c>
      <c r="TB25" s="277">
        <v>0</v>
      </c>
      <c r="TC25" s="277">
        <v>0</v>
      </c>
      <c r="TD25" s="277">
        <v>0</v>
      </c>
      <c r="TE25" s="277">
        <v>0</v>
      </c>
      <c r="TF25" s="277">
        <v>0</v>
      </c>
      <c r="TG25" s="277">
        <v>0</v>
      </c>
      <c r="TH25" s="277">
        <v>0</v>
      </c>
      <c r="TI25" s="277">
        <v>0</v>
      </c>
      <c r="TJ25" s="277">
        <v>0</v>
      </c>
      <c r="TK25" s="277">
        <v>0</v>
      </c>
      <c r="TL25" s="277">
        <v>0</v>
      </c>
      <c r="TM25" s="277">
        <v>0</v>
      </c>
      <c r="TN25" s="277">
        <v>0</v>
      </c>
      <c r="TO25" s="277">
        <v>0</v>
      </c>
      <c r="TP25" s="277">
        <v>0</v>
      </c>
      <c r="TQ25" s="277">
        <v>0</v>
      </c>
      <c r="TR25" s="277">
        <v>0</v>
      </c>
      <c r="TS25" s="277">
        <v>0</v>
      </c>
      <c r="TT25" s="277">
        <v>17</v>
      </c>
      <c r="TU25" s="277">
        <v>0</v>
      </c>
      <c r="TV25" s="277">
        <v>0</v>
      </c>
      <c r="TW25" s="277">
        <v>0</v>
      </c>
      <c r="TX25" s="277">
        <v>0</v>
      </c>
      <c r="TY25" s="277">
        <v>0</v>
      </c>
      <c r="TZ25" s="277">
        <v>17</v>
      </c>
      <c r="UA25" s="277">
        <v>0</v>
      </c>
      <c r="UB25" s="277">
        <v>0</v>
      </c>
      <c r="UC25" s="277">
        <v>0</v>
      </c>
      <c r="UD25" s="277">
        <v>0</v>
      </c>
      <c r="UE25" s="277">
        <v>0</v>
      </c>
      <c r="UF25" s="277">
        <v>0</v>
      </c>
      <c r="UG25" s="277">
        <v>0</v>
      </c>
      <c r="UH25" s="277">
        <v>0</v>
      </c>
      <c r="UI25" s="277">
        <v>0</v>
      </c>
      <c r="UJ25" s="277">
        <v>0</v>
      </c>
      <c r="UK25" s="277">
        <v>0</v>
      </c>
      <c r="UL25" s="277">
        <v>0</v>
      </c>
      <c r="UM25" s="277">
        <v>0</v>
      </c>
      <c r="UN25" s="277">
        <v>0</v>
      </c>
      <c r="UO25" s="277">
        <v>8</v>
      </c>
      <c r="UP25" s="277">
        <v>0</v>
      </c>
      <c r="UQ25" s="277">
        <v>0</v>
      </c>
      <c r="UR25" s="277">
        <v>6</v>
      </c>
      <c r="US25" s="277">
        <v>0</v>
      </c>
      <c r="UT25" s="277">
        <v>0</v>
      </c>
      <c r="UU25" s="277">
        <v>0</v>
      </c>
      <c r="UV25" s="277">
        <v>0</v>
      </c>
      <c r="UW25" s="277">
        <v>0</v>
      </c>
      <c r="UX25" s="277">
        <v>0</v>
      </c>
      <c r="UY25" s="277">
        <v>0</v>
      </c>
      <c r="UZ25" s="277">
        <v>0</v>
      </c>
      <c r="VA25" s="277">
        <v>7</v>
      </c>
      <c r="VB25" s="277">
        <v>0</v>
      </c>
      <c r="VC25" s="277">
        <v>0</v>
      </c>
      <c r="VD25" s="277">
        <v>11</v>
      </c>
      <c r="VE25" s="277">
        <v>0</v>
      </c>
      <c r="VF25" s="277">
        <v>0</v>
      </c>
      <c r="VG25" s="277">
        <v>5</v>
      </c>
      <c r="VH25" s="277">
        <v>0</v>
      </c>
      <c r="VI25" s="277">
        <v>0</v>
      </c>
      <c r="VJ25" s="277">
        <v>10</v>
      </c>
      <c r="VK25" s="277">
        <v>0</v>
      </c>
      <c r="VL25" s="277">
        <v>0</v>
      </c>
      <c r="VM25" s="277">
        <v>0</v>
      </c>
      <c r="VN25" s="277">
        <v>0</v>
      </c>
      <c r="VO25" s="277">
        <v>0</v>
      </c>
      <c r="VP25" s="277">
        <v>2</v>
      </c>
      <c r="VQ25" s="277">
        <v>0</v>
      </c>
      <c r="VR25" s="277">
        <v>0</v>
      </c>
      <c r="VS25" s="277">
        <v>6</v>
      </c>
      <c r="VT25" s="277">
        <v>0</v>
      </c>
      <c r="VU25" s="277">
        <v>0</v>
      </c>
      <c r="VV25" s="277">
        <v>6</v>
      </c>
      <c r="VW25" s="277">
        <v>0</v>
      </c>
      <c r="VX25" s="277">
        <v>0</v>
      </c>
      <c r="VY25" s="277">
        <v>13</v>
      </c>
      <c r="VZ25" s="277">
        <v>0</v>
      </c>
      <c r="WA25" s="277">
        <v>0</v>
      </c>
      <c r="WB25" s="277">
        <v>0</v>
      </c>
      <c r="WC25" s="277">
        <v>0</v>
      </c>
      <c r="WD25" s="277">
        <v>0</v>
      </c>
      <c r="WE25" s="277">
        <v>11</v>
      </c>
      <c r="WF25" s="277">
        <v>0</v>
      </c>
      <c r="WG25" s="277">
        <v>0</v>
      </c>
      <c r="WH25" s="277">
        <v>11</v>
      </c>
      <c r="WI25" s="277">
        <v>0</v>
      </c>
      <c r="WJ25" s="277">
        <v>0</v>
      </c>
      <c r="WK25" s="277">
        <v>11</v>
      </c>
      <c r="WL25" s="277">
        <v>0</v>
      </c>
      <c r="WM25" s="277">
        <v>0</v>
      </c>
      <c r="WN25" s="277">
        <v>10</v>
      </c>
      <c r="WO25" s="277">
        <v>0</v>
      </c>
      <c r="WP25" s="277">
        <v>0</v>
      </c>
      <c r="WQ25" s="277">
        <v>0</v>
      </c>
      <c r="WR25" s="277">
        <v>0</v>
      </c>
      <c r="WS25" s="277">
        <v>0</v>
      </c>
      <c r="WT25" s="277">
        <v>11</v>
      </c>
      <c r="WU25" s="277">
        <v>0</v>
      </c>
      <c r="WV25" s="277">
        <v>0</v>
      </c>
      <c r="WW25" s="277">
        <v>13</v>
      </c>
      <c r="WX25" s="277">
        <v>0</v>
      </c>
      <c r="WY25" s="277">
        <v>0</v>
      </c>
      <c r="WZ25" s="277">
        <v>0</v>
      </c>
      <c r="XA25" s="277">
        <v>0</v>
      </c>
      <c r="XB25" s="277">
        <v>0</v>
      </c>
      <c r="XC25" s="277">
        <v>0</v>
      </c>
      <c r="XD25" s="277">
        <v>0</v>
      </c>
      <c r="XE25" s="277">
        <v>0</v>
      </c>
      <c r="XF25" s="277">
        <v>0</v>
      </c>
      <c r="XG25" s="277">
        <v>0</v>
      </c>
      <c r="XH25" s="277">
        <v>0</v>
      </c>
      <c r="XI25" s="277">
        <v>0</v>
      </c>
      <c r="XJ25" s="277">
        <v>0</v>
      </c>
      <c r="XK25" s="277">
        <v>0</v>
      </c>
      <c r="XL25" s="277">
        <v>0</v>
      </c>
      <c r="XM25" s="277">
        <v>0</v>
      </c>
      <c r="XN25" s="277">
        <v>0</v>
      </c>
      <c r="XO25" s="277">
        <v>0</v>
      </c>
      <c r="XP25" s="277">
        <v>0</v>
      </c>
      <c r="XQ25" s="277">
        <v>0</v>
      </c>
      <c r="XR25" s="277">
        <v>0</v>
      </c>
      <c r="XS25" s="277">
        <v>0</v>
      </c>
      <c r="XT25" s="277">
        <v>0</v>
      </c>
      <c r="XU25" s="277">
        <v>0</v>
      </c>
      <c r="XV25" s="277">
        <v>0</v>
      </c>
      <c r="XW25" s="277">
        <v>0</v>
      </c>
      <c r="XX25" s="277">
        <v>0</v>
      </c>
      <c r="XY25" s="277">
        <v>0</v>
      </c>
      <c r="XZ25" s="277">
        <v>0</v>
      </c>
      <c r="YA25" s="277">
        <v>0</v>
      </c>
      <c r="YB25" s="277">
        <v>0</v>
      </c>
      <c r="YC25" s="277">
        <v>0</v>
      </c>
      <c r="YD25" s="277">
        <v>0</v>
      </c>
      <c r="YE25" s="277">
        <v>0</v>
      </c>
      <c r="YF25" s="277">
        <v>0</v>
      </c>
      <c r="YG25" s="277">
        <v>0</v>
      </c>
      <c r="YH25" s="277">
        <v>0</v>
      </c>
      <c r="YI25" s="277">
        <v>0</v>
      </c>
      <c r="YJ25" s="277">
        <v>0</v>
      </c>
      <c r="YK25" s="277">
        <v>0</v>
      </c>
      <c r="YL25" s="277">
        <v>0</v>
      </c>
      <c r="YM25" s="277">
        <v>0</v>
      </c>
      <c r="YN25" s="277">
        <v>0</v>
      </c>
      <c r="YO25" s="277">
        <v>0</v>
      </c>
      <c r="YP25" s="277">
        <v>0</v>
      </c>
      <c r="YQ25" s="277">
        <v>0</v>
      </c>
      <c r="YR25" s="277">
        <v>0</v>
      </c>
      <c r="YS25" s="277">
        <v>0</v>
      </c>
      <c r="YT25" s="277">
        <v>0</v>
      </c>
      <c r="YU25" s="277">
        <v>0</v>
      </c>
      <c r="YV25" s="277">
        <v>0</v>
      </c>
      <c r="YW25" s="277">
        <v>0</v>
      </c>
      <c r="YX25" s="277">
        <v>0</v>
      </c>
      <c r="YY25" s="277">
        <v>0</v>
      </c>
      <c r="YZ25" s="277">
        <v>0</v>
      </c>
      <c r="ZA25" s="277">
        <v>0</v>
      </c>
      <c r="ZB25" s="277">
        <v>0</v>
      </c>
      <c r="ZC25" s="277">
        <v>0</v>
      </c>
      <c r="ZD25" s="277">
        <v>0</v>
      </c>
      <c r="ZE25" s="277">
        <v>0</v>
      </c>
      <c r="ZF25" s="277">
        <v>0</v>
      </c>
      <c r="ZG25" s="277">
        <v>0</v>
      </c>
      <c r="ZH25" s="277">
        <v>0</v>
      </c>
      <c r="ZI25" s="277">
        <v>0</v>
      </c>
      <c r="ZJ25" s="277">
        <v>0</v>
      </c>
      <c r="ZK25" s="277">
        <v>0</v>
      </c>
      <c r="ZL25" s="277">
        <v>0</v>
      </c>
      <c r="ZM25" s="277">
        <v>0</v>
      </c>
      <c r="ZN25" s="277">
        <v>0</v>
      </c>
      <c r="ZO25" s="277">
        <v>0</v>
      </c>
      <c r="ZP25" s="277">
        <v>0</v>
      </c>
      <c r="ZQ25" s="277">
        <v>0</v>
      </c>
      <c r="ZR25" s="277">
        <v>0</v>
      </c>
      <c r="ZS25" s="277">
        <v>0</v>
      </c>
      <c r="ZT25" s="277">
        <v>0</v>
      </c>
      <c r="ZU25" s="277">
        <v>0</v>
      </c>
      <c r="ZV25" s="277">
        <v>0</v>
      </c>
      <c r="ZW25" s="277">
        <v>0</v>
      </c>
      <c r="ZX25" s="277">
        <v>0</v>
      </c>
      <c r="ZY25" s="277">
        <v>0</v>
      </c>
      <c r="ZZ25" s="277">
        <v>0</v>
      </c>
      <c r="AAA25" s="277">
        <v>0</v>
      </c>
      <c r="AAB25" s="277">
        <v>0</v>
      </c>
      <c r="AAC25" s="277">
        <v>0</v>
      </c>
      <c r="AAD25" s="277">
        <v>0</v>
      </c>
      <c r="AAE25" s="277">
        <v>0</v>
      </c>
      <c r="AAF25" s="277">
        <v>0</v>
      </c>
      <c r="AAG25" s="277">
        <v>0</v>
      </c>
      <c r="AAH25" s="277">
        <v>0</v>
      </c>
      <c r="AAI25" s="277">
        <v>0</v>
      </c>
      <c r="AAJ25" s="277">
        <v>0</v>
      </c>
      <c r="AAK25" s="277">
        <v>0</v>
      </c>
      <c r="AAL25" s="277">
        <v>0</v>
      </c>
      <c r="AAM25" s="277">
        <v>0</v>
      </c>
      <c r="AAN25" s="277">
        <v>0</v>
      </c>
      <c r="AAO25" s="181"/>
    </row>
    <row r="26" spans="4:731" x14ac:dyDescent="0.3">
      <c r="D26" s="3" t="s">
        <v>451</v>
      </c>
      <c r="F26" s="3">
        <v>666509</v>
      </c>
      <c r="G26" s="3" t="s">
        <v>292</v>
      </c>
      <c r="H26" s="275" t="str">
        <f t="shared" si="44"/>
        <v/>
      </c>
      <c r="I26" s="135" t="str">
        <f t="shared" si="44"/>
        <v/>
      </c>
      <c r="J26" s="276" t="str">
        <f t="shared" si="44"/>
        <v/>
      </c>
      <c r="K26" s="275" t="str" cm="1">
        <f t="array" ref="K26">IFERROR(
  _xlfn.STDEV.S(
    IF(
      ($AA$19:$AAN$19=K$20) *
      ($AA26:$AAN26&gt;0) *
      ($AA$17:$AAN$17 &gt;= $H$17) *
      ($AA$17:$AAN$17 &lt;= $I$17),
      $AA26:$AAN26
    )
  ),
  ""
)</f>
        <v/>
      </c>
      <c r="L26" s="135" t="str" cm="1">
        <f t="array" ref="L26">IFERROR(
  _xlfn.STDEV.S(
    IF(
      ($AA$19:$AAN$19=L$20) *
      ($AA26:$AAN26&gt;0) *
      ($AA$17:$AAN$17 &gt;= $H$17) *
      ($AA$17:$AAN$17 &lt;= $I$17),
      $AA26:$AAN26
    )
  ),
  ""
)</f>
        <v/>
      </c>
      <c r="M26" s="276" t="str" cm="1">
        <f t="array" ref="M26">IFERROR(
  _xlfn.STDEV.S(
    IF(
      ($AA$19:$AAN$19=M$20) *
      ($AA26:$AAN26&gt;0) *
      ($AA$17:$AAN$17 &gt;= $H$17) *
      ($AA$17:$AAN$17 &lt;= $I$17),
      $AA26:$AAN26
    )
  ),
  ""
)</f>
        <v/>
      </c>
      <c r="N26" s="275">
        <f t="shared" si="45"/>
        <v>0</v>
      </c>
      <c r="O26" s="135">
        <f t="shared" si="45"/>
        <v>0</v>
      </c>
      <c r="P26" s="276">
        <f t="shared" si="45"/>
        <v>0</v>
      </c>
      <c r="Q26">
        <f>VLOOKUP($F26,Old!$C$23:$G$43,3)</f>
        <v>0.5</v>
      </c>
      <c r="R26" t="str">
        <f t="shared" si="46"/>
        <v/>
      </c>
      <c r="S26" t="str">
        <f t="shared" si="46"/>
        <v/>
      </c>
      <c r="T26" t="str">
        <f t="shared" si="47"/>
        <v/>
      </c>
      <c r="U26">
        <f>VLOOKUP($F26,Old!$C$23:$G$43,5)</f>
        <v>0.5</v>
      </c>
      <c r="V26" t="str">
        <f t="shared" si="48"/>
        <v/>
      </c>
      <c r="Z26" s="3">
        <v>666509</v>
      </c>
      <c r="AA26" s="277">
        <v>0</v>
      </c>
      <c r="AB26" s="277">
        <v>0</v>
      </c>
      <c r="AC26" s="277">
        <v>0</v>
      </c>
      <c r="AD26" s="277">
        <v>0</v>
      </c>
      <c r="AE26" s="277">
        <v>0</v>
      </c>
      <c r="AF26" s="277">
        <v>0</v>
      </c>
      <c r="AG26" s="277">
        <v>0</v>
      </c>
      <c r="AH26" s="277">
        <v>0</v>
      </c>
      <c r="AI26" s="277">
        <v>0</v>
      </c>
      <c r="AJ26" s="277">
        <v>0</v>
      </c>
      <c r="AK26" s="277">
        <v>0</v>
      </c>
      <c r="AL26" s="277">
        <v>0</v>
      </c>
      <c r="AM26" s="277">
        <v>0</v>
      </c>
      <c r="AN26" s="277">
        <v>0</v>
      </c>
      <c r="AO26" s="277">
        <v>0</v>
      </c>
      <c r="AP26" s="277">
        <v>0</v>
      </c>
      <c r="AQ26" s="277">
        <v>0</v>
      </c>
      <c r="AR26" s="277">
        <v>0</v>
      </c>
      <c r="AS26" s="277">
        <v>0</v>
      </c>
      <c r="AT26" s="277">
        <v>0</v>
      </c>
      <c r="AU26" s="277">
        <v>0</v>
      </c>
      <c r="AV26" s="277">
        <v>0</v>
      </c>
      <c r="AW26" s="277">
        <v>0</v>
      </c>
      <c r="AX26" s="277">
        <v>0</v>
      </c>
      <c r="AY26" s="277">
        <v>0</v>
      </c>
      <c r="AZ26" s="277">
        <v>0</v>
      </c>
      <c r="BA26" s="277">
        <v>0</v>
      </c>
      <c r="BB26" s="277">
        <v>0</v>
      </c>
      <c r="BC26" s="277">
        <v>0</v>
      </c>
      <c r="BD26" s="277">
        <v>0</v>
      </c>
      <c r="BE26" s="277">
        <v>0</v>
      </c>
      <c r="BF26" s="277">
        <v>0</v>
      </c>
      <c r="BG26" s="277">
        <v>0</v>
      </c>
      <c r="BH26" s="277">
        <v>0</v>
      </c>
      <c r="BI26" s="277">
        <v>0</v>
      </c>
      <c r="BJ26" s="277">
        <v>0</v>
      </c>
      <c r="BK26" s="277">
        <v>0</v>
      </c>
      <c r="BL26" s="277">
        <v>0</v>
      </c>
      <c r="BM26" s="277">
        <v>0</v>
      </c>
      <c r="BN26" s="277">
        <v>0</v>
      </c>
      <c r="BO26" s="277">
        <v>0</v>
      </c>
      <c r="BP26" s="277">
        <v>0</v>
      </c>
      <c r="BQ26" s="277">
        <v>0</v>
      </c>
      <c r="BR26" s="277">
        <v>0</v>
      </c>
      <c r="BS26" s="277">
        <v>0</v>
      </c>
      <c r="BT26" s="277">
        <v>0</v>
      </c>
      <c r="BU26" s="277">
        <v>0</v>
      </c>
      <c r="BV26" s="277">
        <v>0</v>
      </c>
      <c r="BW26" s="277">
        <v>0</v>
      </c>
      <c r="BX26" s="277">
        <v>0</v>
      </c>
      <c r="BY26" s="277">
        <v>0</v>
      </c>
      <c r="BZ26" s="277">
        <v>0</v>
      </c>
      <c r="CA26" s="277">
        <v>0</v>
      </c>
      <c r="CB26" s="277">
        <v>0</v>
      </c>
      <c r="CC26" s="277">
        <v>0</v>
      </c>
      <c r="CD26" s="277">
        <v>0</v>
      </c>
      <c r="CE26" s="277">
        <v>0</v>
      </c>
      <c r="CF26" s="277">
        <v>0</v>
      </c>
      <c r="CG26" s="277">
        <v>0</v>
      </c>
      <c r="CH26" s="277">
        <v>0</v>
      </c>
      <c r="CI26" s="277">
        <v>0</v>
      </c>
      <c r="CJ26" s="277">
        <v>0</v>
      </c>
      <c r="CK26" s="277">
        <v>0</v>
      </c>
      <c r="CL26" s="277">
        <v>0</v>
      </c>
      <c r="CM26" s="277">
        <v>0</v>
      </c>
      <c r="CN26" s="277">
        <v>0</v>
      </c>
      <c r="CO26" s="277">
        <v>0</v>
      </c>
      <c r="CP26" s="277">
        <v>0</v>
      </c>
      <c r="CQ26" s="277">
        <v>0</v>
      </c>
      <c r="CR26" s="277">
        <v>0</v>
      </c>
      <c r="CS26" s="277">
        <v>0</v>
      </c>
      <c r="CT26" s="277">
        <v>0</v>
      </c>
      <c r="CU26" s="277">
        <v>0</v>
      </c>
      <c r="CV26" s="277">
        <v>0</v>
      </c>
      <c r="CW26" s="277">
        <v>0</v>
      </c>
      <c r="CX26" s="277">
        <v>0</v>
      </c>
      <c r="CY26" s="277">
        <v>0</v>
      </c>
      <c r="CZ26" s="277">
        <v>0</v>
      </c>
      <c r="DA26" s="277">
        <v>0</v>
      </c>
      <c r="DB26" s="277">
        <v>0</v>
      </c>
      <c r="DC26" s="277">
        <v>0</v>
      </c>
      <c r="DD26" s="277">
        <v>0</v>
      </c>
      <c r="DE26" s="277">
        <v>0</v>
      </c>
      <c r="DF26" s="277">
        <v>0</v>
      </c>
      <c r="DG26" s="277">
        <v>0</v>
      </c>
      <c r="DH26" s="277">
        <v>0</v>
      </c>
      <c r="DI26" s="277">
        <v>0</v>
      </c>
      <c r="DJ26" s="277">
        <v>0</v>
      </c>
      <c r="DK26" s="277">
        <v>0</v>
      </c>
      <c r="DL26" s="277">
        <v>0</v>
      </c>
      <c r="DM26" s="277">
        <v>0</v>
      </c>
      <c r="DN26" s="277">
        <v>0</v>
      </c>
      <c r="DO26" s="277">
        <v>0</v>
      </c>
      <c r="DP26" s="277">
        <v>0</v>
      </c>
      <c r="DQ26" s="277">
        <v>0</v>
      </c>
      <c r="DR26" s="277">
        <v>0</v>
      </c>
      <c r="DS26" s="277">
        <v>0</v>
      </c>
      <c r="DT26" s="277">
        <v>0</v>
      </c>
      <c r="DU26" s="277">
        <v>0</v>
      </c>
      <c r="DV26" s="277">
        <v>0</v>
      </c>
      <c r="DW26" s="277">
        <v>0</v>
      </c>
      <c r="DX26" s="277">
        <v>0</v>
      </c>
      <c r="DY26" s="277">
        <v>0</v>
      </c>
      <c r="DZ26" s="277">
        <v>0</v>
      </c>
      <c r="EA26" s="277">
        <v>0</v>
      </c>
      <c r="EB26" s="277">
        <v>0</v>
      </c>
      <c r="EC26" s="277">
        <v>0</v>
      </c>
      <c r="ED26" s="277">
        <v>0</v>
      </c>
      <c r="EE26" s="277">
        <v>0</v>
      </c>
      <c r="EF26" s="277">
        <v>0</v>
      </c>
      <c r="EG26" s="277">
        <v>0</v>
      </c>
      <c r="EH26" s="277">
        <v>0</v>
      </c>
      <c r="EI26" s="277">
        <v>0</v>
      </c>
      <c r="EJ26" s="277">
        <v>0</v>
      </c>
      <c r="EK26" s="277">
        <v>0</v>
      </c>
      <c r="EL26" s="277">
        <v>0</v>
      </c>
      <c r="EM26" s="277">
        <v>0</v>
      </c>
      <c r="EN26" s="277">
        <v>0</v>
      </c>
      <c r="EO26" s="277">
        <v>0</v>
      </c>
      <c r="EP26" s="277">
        <v>0</v>
      </c>
      <c r="EQ26" s="277">
        <v>0</v>
      </c>
      <c r="ER26" s="277">
        <v>0</v>
      </c>
      <c r="ES26" s="277">
        <v>0</v>
      </c>
      <c r="ET26" s="277">
        <v>0</v>
      </c>
      <c r="EU26" s="277">
        <v>0</v>
      </c>
      <c r="EV26" s="277">
        <v>0</v>
      </c>
      <c r="EW26" s="277">
        <v>0</v>
      </c>
      <c r="EX26" s="277">
        <v>0</v>
      </c>
      <c r="EY26" s="277">
        <v>0</v>
      </c>
      <c r="EZ26" s="277">
        <v>0</v>
      </c>
      <c r="FA26" s="277">
        <v>0</v>
      </c>
      <c r="FB26" s="277">
        <v>0</v>
      </c>
      <c r="FC26" s="277">
        <v>0</v>
      </c>
      <c r="FD26" s="277">
        <v>0</v>
      </c>
      <c r="FE26" s="277">
        <v>0</v>
      </c>
      <c r="FF26" s="277">
        <v>0</v>
      </c>
      <c r="FG26" s="277">
        <v>0</v>
      </c>
      <c r="FH26" s="277">
        <v>0</v>
      </c>
      <c r="FI26" s="277">
        <v>0</v>
      </c>
      <c r="FJ26" s="277">
        <v>0</v>
      </c>
      <c r="FK26" s="277">
        <v>0</v>
      </c>
      <c r="FL26" s="277">
        <v>0</v>
      </c>
      <c r="FM26" s="277">
        <v>0</v>
      </c>
      <c r="FN26" s="277">
        <v>0</v>
      </c>
      <c r="FO26" s="277">
        <v>0</v>
      </c>
      <c r="FP26" s="277">
        <v>0</v>
      </c>
      <c r="FQ26" s="277">
        <v>0</v>
      </c>
      <c r="FR26" s="277">
        <v>0</v>
      </c>
      <c r="FS26" s="277">
        <v>0</v>
      </c>
      <c r="FT26" s="277">
        <v>0</v>
      </c>
      <c r="FU26" s="277">
        <v>0</v>
      </c>
      <c r="FV26" s="277">
        <v>0</v>
      </c>
      <c r="FW26" s="277">
        <v>0</v>
      </c>
      <c r="FX26" s="277">
        <v>0</v>
      </c>
      <c r="FY26" s="277">
        <v>0</v>
      </c>
      <c r="FZ26" s="277">
        <v>0</v>
      </c>
      <c r="GA26" s="277">
        <v>0</v>
      </c>
      <c r="GB26" s="277">
        <v>0</v>
      </c>
      <c r="GC26" s="277">
        <v>0</v>
      </c>
      <c r="GD26" s="277">
        <v>0</v>
      </c>
      <c r="GE26" s="277">
        <v>0</v>
      </c>
      <c r="GF26" s="277">
        <v>0</v>
      </c>
      <c r="GG26" s="277">
        <v>0</v>
      </c>
      <c r="GH26" s="277">
        <v>0</v>
      </c>
      <c r="GI26" s="277">
        <v>0</v>
      </c>
      <c r="GJ26" s="277">
        <v>0</v>
      </c>
      <c r="GK26" s="277">
        <v>0</v>
      </c>
      <c r="GL26" s="277">
        <v>0</v>
      </c>
      <c r="GM26" s="277">
        <v>0</v>
      </c>
      <c r="GN26" s="277">
        <v>0</v>
      </c>
      <c r="GO26" s="277">
        <v>0</v>
      </c>
      <c r="GP26" s="277">
        <v>0</v>
      </c>
      <c r="GQ26" s="277">
        <v>0</v>
      </c>
      <c r="GR26" s="277">
        <v>0</v>
      </c>
      <c r="GS26" s="277">
        <v>0</v>
      </c>
      <c r="GT26" s="277">
        <v>0</v>
      </c>
      <c r="GU26" s="277">
        <v>0</v>
      </c>
      <c r="GV26" s="277">
        <v>0</v>
      </c>
      <c r="GW26" s="277">
        <v>0</v>
      </c>
      <c r="GX26" s="277">
        <v>0</v>
      </c>
      <c r="GY26" s="277">
        <v>0</v>
      </c>
      <c r="GZ26" s="277">
        <v>0</v>
      </c>
      <c r="HA26" s="277">
        <v>0</v>
      </c>
      <c r="HB26" s="277">
        <v>0</v>
      </c>
      <c r="HC26" s="277">
        <v>0</v>
      </c>
      <c r="HD26" s="277">
        <v>0</v>
      </c>
      <c r="HE26" s="277">
        <v>0</v>
      </c>
      <c r="HF26" s="277">
        <v>0</v>
      </c>
      <c r="HG26" s="277">
        <v>0</v>
      </c>
      <c r="HH26" s="277">
        <v>0</v>
      </c>
      <c r="HI26" s="277">
        <v>0</v>
      </c>
      <c r="HJ26" s="277">
        <v>0</v>
      </c>
      <c r="HK26" s="277">
        <v>0</v>
      </c>
      <c r="HL26" s="277">
        <v>0</v>
      </c>
      <c r="HM26" s="277">
        <v>0</v>
      </c>
      <c r="HN26" s="277">
        <v>0</v>
      </c>
      <c r="HO26" s="277">
        <v>0</v>
      </c>
      <c r="HP26" s="277">
        <v>0</v>
      </c>
      <c r="HQ26" s="277">
        <v>0</v>
      </c>
      <c r="HR26" s="277">
        <v>0</v>
      </c>
      <c r="HS26" s="277">
        <v>0</v>
      </c>
      <c r="HT26" s="277">
        <v>0</v>
      </c>
      <c r="HU26" s="277">
        <v>0</v>
      </c>
      <c r="HV26" s="277">
        <v>0</v>
      </c>
      <c r="HW26" s="277">
        <v>0</v>
      </c>
      <c r="HX26" s="277">
        <v>0</v>
      </c>
      <c r="HY26" s="277">
        <v>0</v>
      </c>
      <c r="HZ26" s="277">
        <v>0</v>
      </c>
      <c r="IA26" s="277">
        <v>0</v>
      </c>
      <c r="IB26" s="277">
        <v>0</v>
      </c>
      <c r="IC26" s="277">
        <v>0</v>
      </c>
      <c r="ID26" s="277">
        <v>0</v>
      </c>
      <c r="IE26" s="277">
        <v>0</v>
      </c>
      <c r="IF26" s="277">
        <v>0</v>
      </c>
      <c r="IG26" s="277">
        <v>0</v>
      </c>
      <c r="IH26" s="277">
        <v>0</v>
      </c>
      <c r="II26" s="277">
        <v>0</v>
      </c>
      <c r="IJ26" s="277">
        <v>0</v>
      </c>
      <c r="IK26" s="277">
        <v>0</v>
      </c>
      <c r="IL26" s="277">
        <v>0</v>
      </c>
      <c r="IM26" s="277">
        <v>0</v>
      </c>
      <c r="IN26" s="277">
        <v>0</v>
      </c>
      <c r="IO26" s="277">
        <v>0</v>
      </c>
      <c r="IP26" s="277">
        <v>0</v>
      </c>
      <c r="IQ26" s="277">
        <v>0</v>
      </c>
      <c r="IR26" s="277">
        <v>0</v>
      </c>
      <c r="IS26" s="277">
        <v>0</v>
      </c>
      <c r="IT26" s="277">
        <v>0</v>
      </c>
      <c r="IU26" s="277">
        <v>0</v>
      </c>
      <c r="IV26" s="277">
        <v>0</v>
      </c>
      <c r="IW26" s="277">
        <v>0</v>
      </c>
      <c r="IX26" s="277">
        <v>0</v>
      </c>
      <c r="IY26" s="277">
        <v>0</v>
      </c>
      <c r="IZ26" s="277">
        <v>0</v>
      </c>
      <c r="JA26" s="277">
        <v>0</v>
      </c>
      <c r="JB26" s="277">
        <v>0</v>
      </c>
      <c r="JC26" s="277">
        <v>0</v>
      </c>
      <c r="JD26" s="277">
        <v>0</v>
      </c>
      <c r="JE26" s="277">
        <v>0</v>
      </c>
      <c r="JF26" s="277">
        <v>0</v>
      </c>
      <c r="JG26" s="277">
        <v>0</v>
      </c>
      <c r="JH26" s="277">
        <v>0</v>
      </c>
      <c r="JI26" s="277">
        <v>0</v>
      </c>
      <c r="JJ26" s="277">
        <v>0</v>
      </c>
      <c r="JK26" s="277">
        <v>0</v>
      </c>
      <c r="JL26" s="277">
        <v>0</v>
      </c>
      <c r="JM26" s="277">
        <v>0</v>
      </c>
      <c r="JN26" s="277">
        <v>0</v>
      </c>
      <c r="JO26" s="277">
        <v>0</v>
      </c>
      <c r="JP26" s="277">
        <v>0</v>
      </c>
      <c r="JQ26" s="277">
        <v>0</v>
      </c>
      <c r="JR26" s="277">
        <v>0</v>
      </c>
      <c r="JS26" s="277">
        <v>0</v>
      </c>
      <c r="JT26" s="277">
        <v>0</v>
      </c>
      <c r="JU26" s="277">
        <v>0</v>
      </c>
      <c r="JV26" s="277">
        <v>0</v>
      </c>
      <c r="JW26" s="277">
        <v>0</v>
      </c>
      <c r="JX26" s="277">
        <v>0</v>
      </c>
      <c r="JY26" s="277">
        <v>0</v>
      </c>
      <c r="JZ26" s="277">
        <v>0</v>
      </c>
      <c r="KA26" s="277">
        <v>0</v>
      </c>
      <c r="KB26" s="277">
        <v>0</v>
      </c>
      <c r="KC26" s="277">
        <v>0</v>
      </c>
      <c r="KD26" s="277">
        <v>0</v>
      </c>
      <c r="KE26" s="277">
        <v>0</v>
      </c>
      <c r="KF26" s="277">
        <v>0</v>
      </c>
      <c r="KG26" s="277">
        <v>0</v>
      </c>
      <c r="KH26" s="277">
        <v>0</v>
      </c>
      <c r="KI26" s="277">
        <v>0</v>
      </c>
      <c r="KJ26" s="277">
        <v>0</v>
      </c>
      <c r="KK26" s="277">
        <v>0</v>
      </c>
      <c r="KL26" s="277">
        <v>0</v>
      </c>
      <c r="KM26" s="277">
        <v>0</v>
      </c>
      <c r="KN26" s="277">
        <v>0</v>
      </c>
      <c r="KO26" s="277">
        <v>0</v>
      </c>
      <c r="KP26" s="277">
        <v>0</v>
      </c>
      <c r="KQ26" s="277">
        <v>0</v>
      </c>
      <c r="KR26" s="277">
        <v>0</v>
      </c>
      <c r="KS26" s="277">
        <v>0</v>
      </c>
      <c r="KT26" s="277">
        <v>0</v>
      </c>
      <c r="KU26" s="277">
        <v>0</v>
      </c>
      <c r="KV26" s="277">
        <v>0</v>
      </c>
      <c r="KW26" s="277">
        <v>0</v>
      </c>
      <c r="KX26" s="277">
        <v>0</v>
      </c>
      <c r="KY26" s="277">
        <v>0</v>
      </c>
      <c r="KZ26" s="277">
        <v>0</v>
      </c>
      <c r="LA26" s="277">
        <v>0</v>
      </c>
      <c r="LB26" s="277">
        <v>0</v>
      </c>
      <c r="LC26" s="277">
        <v>0</v>
      </c>
      <c r="LD26" s="277">
        <v>0</v>
      </c>
      <c r="LE26" s="277">
        <v>0</v>
      </c>
      <c r="LF26" s="277">
        <v>0</v>
      </c>
      <c r="LG26" s="277">
        <v>0</v>
      </c>
      <c r="LH26" s="277">
        <v>0</v>
      </c>
      <c r="LI26" s="277">
        <v>0</v>
      </c>
      <c r="LJ26" s="277">
        <v>0</v>
      </c>
      <c r="LK26" s="277">
        <v>0</v>
      </c>
      <c r="LL26" s="277">
        <v>0</v>
      </c>
      <c r="LM26" s="277">
        <v>0</v>
      </c>
      <c r="LN26" s="277">
        <v>0</v>
      </c>
      <c r="LO26" s="277">
        <v>0</v>
      </c>
      <c r="LP26" s="277">
        <v>0</v>
      </c>
      <c r="LQ26" s="277">
        <v>0</v>
      </c>
      <c r="LR26" s="277">
        <v>0</v>
      </c>
      <c r="LS26" s="277">
        <v>0</v>
      </c>
      <c r="LT26" s="277">
        <v>0</v>
      </c>
      <c r="LU26" s="277">
        <v>0</v>
      </c>
      <c r="LV26" s="277">
        <v>0</v>
      </c>
      <c r="LW26" s="277">
        <v>0</v>
      </c>
      <c r="LX26" s="277">
        <v>0</v>
      </c>
      <c r="LY26" s="277">
        <v>0</v>
      </c>
      <c r="LZ26" s="277">
        <v>0</v>
      </c>
      <c r="MA26" s="277">
        <v>0</v>
      </c>
      <c r="MB26" s="277">
        <v>0</v>
      </c>
      <c r="MC26" s="277">
        <v>0</v>
      </c>
      <c r="MD26" s="277">
        <v>0</v>
      </c>
      <c r="ME26" s="277">
        <v>0</v>
      </c>
      <c r="MF26" s="277">
        <v>0</v>
      </c>
      <c r="MG26" s="277">
        <v>0</v>
      </c>
      <c r="MH26" s="277">
        <v>0</v>
      </c>
      <c r="MI26" s="277">
        <v>0</v>
      </c>
      <c r="MJ26" s="277">
        <v>0</v>
      </c>
      <c r="MK26" s="277">
        <v>0</v>
      </c>
      <c r="ML26" s="277">
        <v>0</v>
      </c>
      <c r="MM26" s="277">
        <v>0</v>
      </c>
      <c r="MN26" s="277">
        <v>0</v>
      </c>
      <c r="MO26" s="277">
        <v>0</v>
      </c>
      <c r="MP26" s="277">
        <v>0</v>
      </c>
      <c r="MQ26" s="277">
        <v>0</v>
      </c>
      <c r="MR26" s="277">
        <v>0</v>
      </c>
      <c r="MS26" s="277">
        <v>0</v>
      </c>
      <c r="MT26" s="277">
        <v>0</v>
      </c>
      <c r="MU26" s="277">
        <v>0</v>
      </c>
      <c r="MV26" s="277">
        <v>0</v>
      </c>
      <c r="MW26" s="277">
        <v>0</v>
      </c>
      <c r="MX26" s="277">
        <v>0</v>
      </c>
      <c r="MY26" s="277">
        <v>0</v>
      </c>
      <c r="MZ26" s="277">
        <v>0</v>
      </c>
      <c r="NA26" s="277">
        <v>0</v>
      </c>
      <c r="NB26" s="277">
        <v>0</v>
      </c>
      <c r="NC26" s="277">
        <v>0</v>
      </c>
      <c r="ND26" s="277">
        <v>0</v>
      </c>
      <c r="NE26" s="277">
        <v>0</v>
      </c>
      <c r="NF26" s="277">
        <v>0</v>
      </c>
      <c r="NG26" s="277">
        <v>0</v>
      </c>
      <c r="NH26" s="277">
        <v>0</v>
      </c>
      <c r="NI26" s="277">
        <v>0</v>
      </c>
      <c r="NJ26" s="277">
        <v>0</v>
      </c>
      <c r="NK26" s="277">
        <v>0</v>
      </c>
      <c r="NL26" s="277">
        <v>0</v>
      </c>
      <c r="NM26" s="277">
        <v>0</v>
      </c>
      <c r="NN26" s="277">
        <v>0</v>
      </c>
      <c r="NO26" s="277">
        <v>0</v>
      </c>
      <c r="NP26" s="277">
        <v>0</v>
      </c>
      <c r="NQ26" s="277">
        <v>0</v>
      </c>
      <c r="NR26" s="277">
        <v>0</v>
      </c>
      <c r="NS26" s="277">
        <v>0</v>
      </c>
      <c r="NT26" s="277">
        <v>0</v>
      </c>
      <c r="NU26" s="277">
        <v>0</v>
      </c>
      <c r="NV26" s="277">
        <v>0</v>
      </c>
      <c r="NW26" s="277">
        <v>0</v>
      </c>
      <c r="NX26" s="277">
        <v>0</v>
      </c>
      <c r="NY26" s="277">
        <v>0</v>
      </c>
      <c r="NZ26" s="277">
        <v>0</v>
      </c>
      <c r="OA26" s="277">
        <v>0</v>
      </c>
      <c r="OB26" s="277">
        <v>0</v>
      </c>
      <c r="OC26" s="277">
        <v>0</v>
      </c>
      <c r="OD26" s="277">
        <v>0</v>
      </c>
      <c r="OE26" s="277">
        <v>0</v>
      </c>
      <c r="OF26" s="277">
        <v>0</v>
      </c>
      <c r="OG26" s="277">
        <v>0</v>
      </c>
      <c r="OH26" s="277">
        <v>0</v>
      </c>
      <c r="OI26" s="277">
        <v>0</v>
      </c>
      <c r="OJ26" s="277">
        <v>0</v>
      </c>
      <c r="OK26" s="277">
        <v>0</v>
      </c>
      <c r="OL26" s="277">
        <v>0</v>
      </c>
      <c r="OM26" s="277">
        <v>0</v>
      </c>
      <c r="ON26" s="277">
        <v>0</v>
      </c>
      <c r="OO26" s="277">
        <v>0</v>
      </c>
      <c r="OP26" s="277">
        <v>0</v>
      </c>
      <c r="OQ26" s="277">
        <v>0</v>
      </c>
      <c r="OR26" s="277">
        <v>0</v>
      </c>
      <c r="OS26" s="277">
        <v>0</v>
      </c>
      <c r="OT26" s="277">
        <v>0</v>
      </c>
      <c r="OU26" s="277">
        <v>0</v>
      </c>
      <c r="OV26" s="277">
        <v>0</v>
      </c>
      <c r="OW26" s="277">
        <v>0</v>
      </c>
      <c r="OX26" s="277">
        <v>0</v>
      </c>
      <c r="OY26" s="277">
        <v>0</v>
      </c>
      <c r="OZ26" s="277">
        <v>0</v>
      </c>
      <c r="PA26" s="277">
        <v>0</v>
      </c>
      <c r="PB26" s="277">
        <v>0</v>
      </c>
      <c r="PC26" s="277">
        <v>0</v>
      </c>
      <c r="PD26" s="277">
        <v>0</v>
      </c>
      <c r="PE26" s="277">
        <v>0</v>
      </c>
      <c r="PF26" s="277">
        <v>0</v>
      </c>
      <c r="PG26" s="277">
        <v>0</v>
      </c>
      <c r="PH26" s="277">
        <v>0</v>
      </c>
      <c r="PI26" s="277">
        <v>0</v>
      </c>
      <c r="PJ26" s="277">
        <v>0</v>
      </c>
      <c r="PK26" s="277">
        <v>0</v>
      </c>
      <c r="PL26" s="277">
        <v>0</v>
      </c>
      <c r="PM26" s="277">
        <v>0</v>
      </c>
      <c r="PN26" s="277">
        <v>0</v>
      </c>
      <c r="PO26" s="277">
        <v>0</v>
      </c>
      <c r="PP26" s="277">
        <v>0</v>
      </c>
      <c r="PQ26" s="277">
        <v>0</v>
      </c>
      <c r="PR26" s="277">
        <v>0</v>
      </c>
      <c r="PS26" s="277">
        <v>0</v>
      </c>
      <c r="PT26" s="277">
        <v>0</v>
      </c>
      <c r="PU26" s="277">
        <v>0</v>
      </c>
      <c r="PV26" s="277">
        <v>0</v>
      </c>
      <c r="PW26" s="277">
        <v>0</v>
      </c>
      <c r="PX26" s="277">
        <v>0</v>
      </c>
      <c r="PY26" s="277">
        <v>0</v>
      </c>
      <c r="PZ26" s="277">
        <v>0</v>
      </c>
      <c r="QA26" s="277">
        <v>0</v>
      </c>
      <c r="QB26" s="277">
        <v>0</v>
      </c>
      <c r="QC26" s="277">
        <v>0</v>
      </c>
      <c r="QD26" s="277">
        <v>0</v>
      </c>
      <c r="QE26" s="277">
        <v>0</v>
      </c>
      <c r="QF26" s="277">
        <v>0</v>
      </c>
      <c r="QG26" s="277">
        <v>0</v>
      </c>
      <c r="QH26" s="277">
        <v>0</v>
      </c>
      <c r="QI26" s="277">
        <v>0</v>
      </c>
      <c r="QJ26" s="277">
        <v>0</v>
      </c>
      <c r="QK26" s="277">
        <v>0</v>
      </c>
      <c r="QL26" s="277">
        <v>0</v>
      </c>
      <c r="QM26" s="277">
        <v>0</v>
      </c>
      <c r="QN26" s="277">
        <v>0</v>
      </c>
      <c r="QO26" s="277">
        <v>0</v>
      </c>
      <c r="QP26" s="277">
        <v>0</v>
      </c>
      <c r="QQ26" s="277">
        <v>0</v>
      </c>
      <c r="QR26" s="277">
        <v>0</v>
      </c>
      <c r="QS26" s="277">
        <v>0</v>
      </c>
      <c r="QT26" s="277">
        <v>0</v>
      </c>
      <c r="QU26" s="277">
        <v>0</v>
      </c>
      <c r="QV26" s="277">
        <v>0</v>
      </c>
      <c r="QW26" s="277">
        <v>0</v>
      </c>
      <c r="QX26" s="277">
        <v>0</v>
      </c>
      <c r="QY26" s="277">
        <v>0</v>
      </c>
      <c r="QZ26" s="277">
        <v>0</v>
      </c>
      <c r="RA26" s="277">
        <v>0</v>
      </c>
      <c r="RB26" s="277">
        <v>0</v>
      </c>
      <c r="RC26" s="277">
        <v>0</v>
      </c>
      <c r="RD26" s="277">
        <v>0</v>
      </c>
      <c r="RE26" s="277">
        <v>0</v>
      </c>
      <c r="RF26" s="277">
        <v>0</v>
      </c>
      <c r="RG26" s="277">
        <v>0</v>
      </c>
      <c r="RH26" s="277">
        <v>0</v>
      </c>
      <c r="RI26" s="277">
        <v>0</v>
      </c>
      <c r="RJ26" s="277">
        <v>0</v>
      </c>
      <c r="RK26" s="277">
        <v>0</v>
      </c>
      <c r="RL26" s="277">
        <v>0</v>
      </c>
      <c r="RM26" s="277">
        <v>0</v>
      </c>
      <c r="RN26" s="277">
        <v>0</v>
      </c>
      <c r="RO26" s="277">
        <v>0</v>
      </c>
      <c r="RP26" s="277">
        <v>0</v>
      </c>
      <c r="RQ26" s="277">
        <v>0</v>
      </c>
      <c r="RR26" s="277">
        <v>0</v>
      </c>
      <c r="RS26" s="277">
        <v>0</v>
      </c>
      <c r="RT26" s="277">
        <v>0</v>
      </c>
      <c r="RU26" s="277">
        <v>0</v>
      </c>
      <c r="RV26" s="277">
        <v>0</v>
      </c>
      <c r="RW26" s="277">
        <v>0</v>
      </c>
      <c r="RX26" s="277">
        <v>0</v>
      </c>
      <c r="RY26" s="277">
        <v>0</v>
      </c>
      <c r="RZ26" s="277">
        <v>0</v>
      </c>
      <c r="SA26" s="277">
        <v>0</v>
      </c>
      <c r="SB26" s="277">
        <v>0</v>
      </c>
      <c r="SC26" s="277">
        <v>0</v>
      </c>
      <c r="SD26" s="277">
        <v>0</v>
      </c>
      <c r="SE26" s="277">
        <v>0</v>
      </c>
      <c r="SF26" s="277">
        <v>0</v>
      </c>
      <c r="SG26" s="277">
        <v>0</v>
      </c>
      <c r="SH26" s="277">
        <v>0</v>
      </c>
      <c r="SI26" s="277">
        <v>0</v>
      </c>
      <c r="SJ26" s="277">
        <v>0</v>
      </c>
      <c r="SK26" s="277">
        <v>0</v>
      </c>
      <c r="SL26" s="277">
        <v>0</v>
      </c>
      <c r="SM26" s="277">
        <v>0</v>
      </c>
      <c r="SN26" s="277">
        <v>0</v>
      </c>
      <c r="SO26" s="277">
        <v>0</v>
      </c>
      <c r="SP26" s="277">
        <v>0</v>
      </c>
      <c r="SQ26" s="277">
        <v>0</v>
      </c>
      <c r="SR26" s="277">
        <v>0</v>
      </c>
      <c r="SS26" s="277">
        <v>0</v>
      </c>
      <c r="ST26" s="277">
        <v>0</v>
      </c>
      <c r="SU26" s="277">
        <v>0</v>
      </c>
      <c r="SV26" s="277">
        <v>0</v>
      </c>
      <c r="SW26" s="277">
        <v>0</v>
      </c>
      <c r="SX26" s="277">
        <v>0</v>
      </c>
      <c r="SY26" s="277">
        <v>0</v>
      </c>
      <c r="SZ26" s="277">
        <v>0</v>
      </c>
      <c r="TA26" s="277">
        <v>0</v>
      </c>
      <c r="TB26" s="277">
        <v>0</v>
      </c>
      <c r="TC26" s="277">
        <v>0</v>
      </c>
      <c r="TD26" s="277">
        <v>0</v>
      </c>
      <c r="TE26" s="277">
        <v>0</v>
      </c>
      <c r="TF26" s="277">
        <v>0</v>
      </c>
      <c r="TG26" s="277">
        <v>0</v>
      </c>
      <c r="TH26" s="277">
        <v>0</v>
      </c>
      <c r="TI26" s="277">
        <v>0</v>
      </c>
      <c r="TJ26" s="277">
        <v>0</v>
      </c>
      <c r="TK26" s="277">
        <v>0</v>
      </c>
      <c r="TL26" s="277">
        <v>0</v>
      </c>
      <c r="TM26" s="277">
        <v>0</v>
      </c>
      <c r="TN26" s="277">
        <v>0</v>
      </c>
      <c r="TO26" s="277">
        <v>0</v>
      </c>
      <c r="TP26" s="277">
        <v>0</v>
      </c>
      <c r="TQ26" s="277">
        <v>0</v>
      </c>
      <c r="TR26" s="277">
        <v>0</v>
      </c>
      <c r="TS26" s="277">
        <v>0</v>
      </c>
      <c r="TT26" s="277">
        <v>0</v>
      </c>
      <c r="TU26" s="277">
        <v>0</v>
      </c>
      <c r="TV26" s="277">
        <v>0</v>
      </c>
      <c r="TW26" s="277">
        <v>0</v>
      </c>
      <c r="TX26" s="277">
        <v>0</v>
      </c>
      <c r="TY26" s="277">
        <v>0</v>
      </c>
      <c r="TZ26" s="277">
        <v>0</v>
      </c>
      <c r="UA26" s="277">
        <v>0</v>
      </c>
      <c r="UB26" s="277">
        <v>0</v>
      </c>
      <c r="UC26" s="277">
        <v>0</v>
      </c>
      <c r="UD26" s="277">
        <v>0</v>
      </c>
      <c r="UE26" s="277">
        <v>0</v>
      </c>
      <c r="UF26" s="277">
        <v>0</v>
      </c>
      <c r="UG26" s="277">
        <v>0</v>
      </c>
      <c r="UH26" s="277">
        <v>0</v>
      </c>
      <c r="UI26" s="277">
        <v>0</v>
      </c>
      <c r="UJ26" s="277">
        <v>0</v>
      </c>
      <c r="UK26" s="277">
        <v>0</v>
      </c>
      <c r="UL26" s="277">
        <v>0</v>
      </c>
      <c r="UM26" s="277">
        <v>0</v>
      </c>
      <c r="UN26" s="277">
        <v>0</v>
      </c>
      <c r="UO26" s="277">
        <v>0</v>
      </c>
      <c r="UP26" s="277">
        <v>0</v>
      </c>
      <c r="UQ26" s="277">
        <v>0</v>
      </c>
      <c r="UR26" s="277">
        <v>0</v>
      </c>
      <c r="US26" s="277">
        <v>0</v>
      </c>
      <c r="UT26" s="277">
        <v>0</v>
      </c>
      <c r="UU26" s="277">
        <v>0</v>
      </c>
      <c r="UV26" s="277">
        <v>0</v>
      </c>
      <c r="UW26" s="277">
        <v>0</v>
      </c>
      <c r="UX26" s="277">
        <v>0</v>
      </c>
      <c r="UY26" s="277">
        <v>0</v>
      </c>
      <c r="UZ26" s="277">
        <v>0</v>
      </c>
      <c r="VA26" s="277">
        <v>0</v>
      </c>
      <c r="VB26" s="277">
        <v>0</v>
      </c>
      <c r="VC26" s="277">
        <v>0</v>
      </c>
      <c r="VD26" s="277">
        <v>0</v>
      </c>
      <c r="VE26" s="277">
        <v>0</v>
      </c>
      <c r="VF26" s="277">
        <v>0</v>
      </c>
      <c r="VG26" s="277">
        <v>0</v>
      </c>
      <c r="VH26" s="277">
        <v>0</v>
      </c>
      <c r="VI26" s="277">
        <v>0</v>
      </c>
      <c r="VJ26" s="277">
        <v>0</v>
      </c>
      <c r="VK26" s="277">
        <v>0</v>
      </c>
      <c r="VL26" s="277">
        <v>0</v>
      </c>
      <c r="VM26" s="277">
        <v>0</v>
      </c>
      <c r="VN26" s="277">
        <v>0</v>
      </c>
      <c r="VO26" s="277">
        <v>0</v>
      </c>
      <c r="VP26" s="277">
        <v>0</v>
      </c>
      <c r="VQ26" s="277">
        <v>0</v>
      </c>
      <c r="VR26" s="277">
        <v>0</v>
      </c>
      <c r="VS26" s="277">
        <v>0</v>
      </c>
      <c r="VT26" s="277">
        <v>0</v>
      </c>
      <c r="VU26" s="277">
        <v>0</v>
      </c>
      <c r="VV26" s="277">
        <v>0</v>
      </c>
      <c r="VW26" s="277">
        <v>0</v>
      </c>
      <c r="VX26" s="277">
        <v>0</v>
      </c>
      <c r="VY26" s="277">
        <v>0</v>
      </c>
      <c r="VZ26" s="277">
        <v>0</v>
      </c>
      <c r="WA26" s="277">
        <v>0</v>
      </c>
      <c r="WB26" s="277">
        <v>0</v>
      </c>
      <c r="WC26" s="277">
        <v>0</v>
      </c>
      <c r="WD26" s="277">
        <v>0</v>
      </c>
      <c r="WE26" s="277">
        <v>0</v>
      </c>
      <c r="WF26" s="277">
        <v>0</v>
      </c>
      <c r="WG26" s="277">
        <v>0</v>
      </c>
      <c r="WH26" s="277">
        <v>0</v>
      </c>
      <c r="WI26" s="277">
        <v>0</v>
      </c>
      <c r="WJ26" s="277">
        <v>0</v>
      </c>
      <c r="WK26" s="277">
        <v>0</v>
      </c>
      <c r="WL26" s="277">
        <v>0</v>
      </c>
      <c r="WM26" s="277">
        <v>0</v>
      </c>
      <c r="WN26" s="277">
        <v>0</v>
      </c>
      <c r="WO26" s="277">
        <v>0</v>
      </c>
      <c r="WP26" s="277">
        <v>0</v>
      </c>
      <c r="WQ26" s="277">
        <v>0</v>
      </c>
      <c r="WR26" s="277">
        <v>0</v>
      </c>
      <c r="WS26" s="277">
        <v>0</v>
      </c>
      <c r="WT26" s="277">
        <v>0</v>
      </c>
      <c r="WU26" s="277">
        <v>0</v>
      </c>
      <c r="WV26" s="277">
        <v>0</v>
      </c>
      <c r="WW26" s="277">
        <v>0</v>
      </c>
      <c r="WX26" s="277">
        <v>0</v>
      </c>
      <c r="WY26" s="277">
        <v>0</v>
      </c>
      <c r="WZ26" s="277">
        <v>0</v>
      </c>
      <c r="XA26" s="277">
        <v>0</v>
      </c>
      <c r="XB26" s="277">
        <v>0</v>
      </c>
      <c r="XC26" s="277">
        <v>0</v>
      </c>
      <c r="XD26" s="277">
        <v>0</v>
      </c>
      <c r="XE26" s="277">
        <v>0</v>
      </c>
      <c r="XF26" s="277">
        <v>0</v>
      </c>
      <c r="XG26" s="277">
        <v>0</v>
      </c>
      <c r="XH26" s="277">
        <v>0</v>
      </c>
      <c r="XI26" s="277">
        <v>0</v>
      </c>
      <c r="XJ26" s="277">
        <v>0</v>
      </c>
      <c r="XK26" s="277">
        <v>0</v>
      </c>
      <c r="XL26" s="277">
        <v>0</v>
      </c>
      <c r="XM26" s="277">
        <v>0</v>
      </c>
      <c r="XN26" s="277">
        <v>0</v>
      </c>
      <c r="XO26" s="277">
        <v>0</v>
      </c>
      <c r="XP26" s="277">
        <v>0</v>
      </c>
      <c r="XQ26" s="277">
        <v>0</v>
      </c>
      <c r="XR26" s="277">
        <v>0</v>
      </c>
      <c r="XS26" s="277">
        <v>0</v>
      </c>
      <c r="XT26" s="277">
        <v>0</v>
      </c>
      <c r="XU26" s="277">
        <v>0</v>
      </c>
      <c r="XV26" s="277">
        <v>0</v>
      </c>
      <c r="XW26" s="277">
        <v>0</v>
      </c>
      <c r="XX26" s="277">
        <v>0</v>
      </c>
      <c r="XY26" s="277">
        <v>0</v>
      </c>
      <c r="XZ26" s="277">
        <v>0</v>
      </c>
      <c r="YA26" s="277">
        <v>0</v>
      </c>
      <c r="YB26" s="277">
        <v>0</v>
      </c>
      <c r="YC26" s="277">
        <v>0</v>
      </c>
      <c r="YD26" s="277">
        <v>0</v>
      </c>
      <c r="YE26" s="277">
        <v>0</v>
      </c>
      <c r="YF26" s="277">
        <v>0</v>
      </c>
      <c r="YG26" s="277">
        <v>0</v>
      </c>
      <c r="YH26" s="277">
        <v>0</v>
      </c>
      <c r="YI26" s="277">
        <v>0</v>
      </c>
      <c r="YJ26" s="277">
        <v>0</v>
      </c>
      <c r="YK26" s="277">
        <v>0</v>
      </c>
      <c r="YL26" s="277">
        <v>0</v>
      </c>
      <c r="YM26" s="277">
        <v>0</v>
      </c>
      <c r="YN26" s="277">
        <v>0</v>
      </c>
      <c r="YO26" s="277">
        <v>0</v>
      </c>
      <c r="YP26" s="277">
        <v>0</v>
      </c>
      <c r="YQ26" s="277">
        <v>0</v>
      </c>
      <c r="YR26" s="277">
        <v>0</v>
      </c>
      <c r="YS26" s="277">
        <v>0</v>
      </c>
      <c r="YT26" s="277">
        <v>0</v>
      </c>
      <c r="YU26" s="277">
        <v>0</v>
      </c>
      <c r="YV26" s="277">
        <v>0</v>
      </c>
      <c r="YW26" s="277">
        <v>0</v>
      </c>
      <c r="YX26" s="277">
        <v>0</v>
      </c>
      <c r="YY26" s="277">
        <v>0</v>
      </c>
      <c r="YZ26" s="277">
        <v>0</v>
      </c>
      <c r="ZA26" s="277">
        <v>0</v>
      </c>
      <c r="ZB26" s="277">
        <v>0</v>
      </c>
      <c r="ZC26" s="277">
        <v>0</v>
      </c>
      <c r="ZD26" s="277">
        <v>0</v>
      </c>
      <c r="ZE26" s="277">
        <v>0</v>
      </c>
      <c r="ZF26" s="277">
        <v>0</v>
      </c>
      <c r="ZG26" s="277">
        <v>0</v>
      </c>
      <c r="ZH26" s="277">
        <v>0</v>
      </c>
      <c r="ZI26" s="277">
        <v>0</v>
      </c>
      <c r="ZJ26" s="277">
        <v>0</v>
      </c>
      <c r="ZK26" s="277">
        <v>0</v>
      </c>
      <c r="ZL26" s="277">
        <v>0</v>
      </c>
      <c r="ZM26" s="277">
        <v>0</v>
      </c>
      <c r="ZN26" s="277">
        <v>0</v>
      </c>
      <c r="ZO26" s="277">
        <v>0</v>
      </c>
      <c r="ZP26" s="277">
        <v>0</v>
      </c>
      <c r="ZQ26" s="277">
        <v>0</v>
      </c>
      <c r="ZR26" s="277">
        <v>0</v>
      </c>
      <c r="ZS26" s="277">
        <v>0</v>
      </c>
      <c r="ZT26" s="277">
        <v>0</v>
      </c>
      <c r="ZU26" s="277">
        <v>0</v>
      </c>
      <c r="ZV26" s="277">
        <v>0</v>
      </c>
      <c r="ZW26" s="277">
        <v>0</v>
      </c>
      <c r="ZX26" s="277">
        <v>0</v>
      </c>
      <c r="ZY26" s="277">
        <v>0</v>
      </c>
      <c r="ZZ26" s="277">
        <v>0</v>
      </c>
      <c r="AAA26" s="277">
        <v>0</v>
      </c>
      <c r="AAB26" s="277">
        <v>0</v>
      </c>
      <c r="AAC26" s="277">
        <v>0</v>
      </c>
      <c r="AAD26" s="277">
        <v>0</v>
      </c>
      <c r="AAE26" s="277">
        <v>0</v>
      </c>
      <c r="AAF26" s="277">
        <v>0</v>
      </c>
      <c r="AAG26" s="277">
        <v>0</v>
      </c>
      <c r="AAH26" s="277">
        <v>0</v>
      </c>
      <c r="AAI26" s="277">
        <v>0</v>
      </c>
      <c r="AAJ26" s="277">
        <v>0</v>
      </c>
      <c r="AAK26" s="277">
        <v>0</v>
      </c>
      <c r="AAL26" s="277">
        <v>0</v>
      </c>
      <c r="AAM26" s="277">
        <v>0</v>
      </c>
      <c r="AAN26" s="277">
        <v>0</v>
      </c>
      <c r="AAO26" s="181"/>
    </row>
    <row r="27" spans="4:731" x14ac:dyDescent="0.3">
      <c r="D27" s="3" t="s">
        <v>452</v>
      </c>
      <c r="F27" s="3">
        <v>666510</v>
      </c>
      <c r="G27" s="3" t="s">
        <v>293</v>
      </c>
      <c r="H27" s="275">
        <f t="shared" si="44"/>
        <v>43.44</v>
      </c>
      <c r="I27" s="135" t="str">
        <f t="shared" si="44"/>
        <v/>
      </c>
      <c r="J27" s="276" t="str">
        <f t="shared" si="44"/>
        <v/>
      </c>
      <c r="K27" s="275" cm="1">
        <f t="array" ref="K27">IFERROR(
  _xlfn.STDEV.S(
    IF(
      ($AA$19:$AAN$19=K$20) *
      ($AA27:$AAN27&gt;0) *
      ($AA$17:$AAN$17 &gt;= $H$17) *
      ($AA$17:$AAN$17 &lt;= $I$17),
      $AA27:$AAN27
    )
  ),
  ""
)</f>
        <v>17.462054098339447</v>
      </c>
      <c r="L27" s="135" t="str" cm="1">
        <f t="array" ref="L27">IFERROR(
  _xlfn.STDEV.S(
    IF(
      ($AA$19:$AAN$19=L$20) *
      ($AA27:$AAN27&gt;0) *
      ($AA$17:$AAN$17 &gt;= $H$17) *
      ($AA$17:$AAN$17 &lt;= $I$17),
      $AA27:$AAN27
    )
  ),
  ""
)</f>
        <v/>
      </c>
      <c r="M27" s="276" t="str" cm="1">
        <f t="array" ref="M27">IFERROR(
  _xlfn.STDEV.S(
    IF(
      ($AA$19:$AAN$19=M$20) *
      ($AA27:$AAN27&gt;0) *
      ($AA$17:$AAN$17 &gt;= $H$17) *
      ($AA$17:$AAN$17 &lt;= $I$17),
      $AA27:$AAN27
    )
  ),
  ""
)</f>
        <v/>
      </c>
      <c r="N27" s="275">
        <f t="shared" si="45"/>
        <v>70</v>
      </c>
      <c r="O27" s="135">
        <f t="shared" si="45"/>
        <v>0</v>
      </c>
      <c r="P27" s="276">
        <f t="shared" si="45"/>
        <v>0</v>
      </c>
      <c r="Q27">
        <f>VLOOKUP($F27,Old!$C$23:$G$43,3)</f>
        <v>0.3</v>
      </c>
      <c r="R27">
        <f t="shared" si="46"/>
        <v>13.031999999999998</v>
      </c>
      <c r="S27" t="str">
        <f t="shared" si="46"/>
        <v/>
      </c>
      <c r="T27" t="str">
        <f t="shared" si="47"/>
        <v/>
      </c>
      <c r="U27">
        <f>VLOOKUP($F27,Old!$C$23:$G$43,5)</f>
        <v>0.3</v>
      </c>
      <c r="V27" t="str">
        <f t="shared" si="48"/>
        <v/>
      </c>
      <c r="Z27" s="3">
        <v>666510</v>
      </c>
      <c r="AA27" s="277">
        <v>0</v>
      </c>
      <c r="AB27" s="277">
        <v>0</v>
      </c>
      <c r="AC27" s="277">
        <v>0</v>
      </c>
      <c r="AD27" s="277">
        <v>0</v>
      </c>
      <c r="AE27" s="277">
        <v>0</v>
      </c>
      <c r="AF27" s="277">
        <v>0</v>
      </c>
      <c r="AG27" s="277">
        <v>0</v>
      </c>
      <c r="AH27" s="277">
        <v>0</v>
      </c>
      <c r="AI27" s="277">
        <v>0</v>
      </c>
      <c r="AJ27" s="277">
        <v>0</v>
      </c>
      <c r="AK27" s="277">
        <v>0</v>
      </c>
      <c r="AL27" s="277">
        <v>0</v>
      </c>
      <c r="AM27" s="277">
        <v>0</v>
      </c>
      <c r="AN27" s="277">
        <v>0</v>
      </c>
      <c r="AO27" s="277">
        <v>0</v>
      </c>
      <c r="AP27" s="277">
        <v>0</v>
      </c>
      <c r="AQ27" s="277">
        <v>0</v>
      </c>
      <c r="AR27" s="277">
        <v>0</v>
      </c>
      <c r="AS27" s="277">
        <v>0</v>
      </c>
      <c r="AT27" s="277">
        <v>0</v>
      </c>
      <c r="AU27" s="277">
        <v>0</v>
      </c>
      <c r="AV27" s="277">
        <v>0</v>
      </c>
      <c r="AW27" s="277">
        <v>0</v>
      </c>
      <c r="AX27" s="277">
        <v>0</v>
      </c>
      <c r="AY27" s="277">
        <v>0</v>
      </c>
      <c r="AZ27" s="277">
        <v>0</v>
      </c>
      <c r="BA27" s="277">
        <v>0</v>
      </c>
      <c r="BB27" s="277">
        <v>0</v>
      </c>
      <c r="BC27" s="277">
        <v>0</v>
      </c>
      <c r="BD27" s="277">
        <v>0</v>
      </c>
      <c r="BE27" s="277">
        <v>0</v>
      </c>
      <c r="BF27" s="277">
        <v>0</v>
      </c>
      <c r="BG27" s="277">
        <v>0</v>
      </c>
      <c r="BH27" s="277">
        <v>0</v>
      </c>
      <c r="BI27" s="277">
        <v>0</v>
      </c>
      <c r="BJ27" s="277">
        <v>0</v>
      </c>
      <c r="BK27" s="277">
        <v>0</v>
      </c>
      <c r="BL27" s="277">
        <v>0</v>
      </c>
      <c r="BM27" s="277">
        <v>0</v>
      </c>
      <c r="BN27" s="277">
        <v>0</v>
      </c>
      <c r="BO27" s="277">
        <v>12</v>
      </c>
      <c r="BP27" s="277">
        <v>0</v>
      </c>
      <c r="BQ27" s="277">
        <v>0</v>
      </c>
      <c r="BR27" s="277">
        <v>0</v>
      </c>
      <c r="BS27" s="277">
        <v>0</v>
      </c>
      <c r="BT27" s="277">
        <v>0</v>
      </c>
      <c r="BU27" s="277">
        <v>0</v>
      </c>
      <c r="BV27" s="277">
        <v>0</v>
      </c>
      <c r="BW27" s="277">
        <v>0</v>
      </c>
      <c r="BX27" s="277">
        <v>0</v>
      </c>
      <c r="BY27" s="277">
        <v>0</v>
      </c>
      <c r="BZ27" s="277">
        <v>0</v>
      </c>
      <c r="CA27" s="277">
        <v>0</v>
      </c>
      <c r="CB27" s="277">
        <v>0</v>
      </c>
      <c r="CC27" s="277">
        <v>0</v>
      </c>
      <c r="CD27" s="277">
        <v>0</v>
      </c>
      <c r="CE27" s="277">
        <v>0</v>
      </c>
      <c r="CF27" s="277">
        <v>0</v>
      </c>
      <c r="CG27" s="277">
        <v>0</v>
      </c>
      <c r="CH27" s="277">
        <v>0</v>
      </c>
      <c r="CI27" s="277">
        <v>0</v>
      </c>
      <c r="CJ27" s="277">
        <v>0</v>
      </c>
      <c r="CK27" s="277">
        <v>0</v>
      </c>
      <c r="CL27" s="277">
        <v>0</v>
      </c>
      <c r="CM27" s="277">
        <v>0</v>
      </c>
      <c r="CN27" s="277">
        <v>0</v>
      </c>
      <c r="CO27" s="277">
        <v>0</v>
      </c>
      <c r="CP27" s="277">
        <v>0</v>
      </c>
      <c r="CQ27" s="277">
        <v>0</v>
      </c>
      <c r="CR27" s="277">
        <v>0</v>
      </c>
      <c r="CS27" s="277">
        <v>0</v>
      </c>
      <c r="CT27" s="277">
        <v>0</v>
      </c>
      <c r="CU27" s="277">
        <v>0</v>
      </c>
      <c r="CV27" s="277">
        <v>0</v>
      </c>
      <c r="CW27" s="277">
        <v>0</v>
      </c>
      <c r="CX27" s="277">
        <v>75</v>
      </c>
      <c r="CY27" s="277">
        <v>0</v>
      </c>
      <c r="CZ27" s="277">
        <v>0</v>
      </c>
      <c r="DA27" s="277">
        <v>0</v>
      </c>
      <c r="DB27" s="277">
        <v>0</v>
      </c>
      <c r="DC27" s="277">
        <v>0</v>
      </c>
      <c r="DD27" s="277">
        <v>25</v>
      </c>
      <c r="DE27" s="277">
        <v>0</v>
      </c>
      <c r="DF27" s="277">
        <v>0</v>
      </c>
      <c r="DG27" s="277">
        <v>0</v>
      </c>
      <c r="DH27" s="277">
        <v>0</v>
      </c>
      <c r="DI27" s="277">
        <v>0</v>
      </c>
      <c r="DJ27" s="277">
        <v>0</v>
      </c>
      <c r="DK27" s="277">
        <v>0</v>
      </c>
      <c r="DL27" s="277">
        <v>0</v>
      </c>
      <c r="DM27" s="277">
        <v>37</v>
      </c>
      <c r="DN27" s="277">
        <v>0</v>
      </c>
      <c r="DO27" s="277">
        <v>0</v>
      </c>
      <c r="DP27" s="277">
        <v>0</v>
      </c>
      <c r="DQ27" s="277">
        <v>0</v>
      </c>
      <c r="DR27" s="277">
        <v>0</v>
      </c>
      <c r="DS27" s="277">
        <v>40</v>
      </c>
      <c r="DT27" s="277">
        <v>0</v>
      </c>
      <c r="DU27" s="277">
        <v>0</v>
      </c>
      <c r="DV27" s="277">
        <v>0</v>
      </c>
      <c r="DW27" s="277">
        <v>0</v>
      </c>
      <c r="DX27" s="277">
        <v>0</v>
      </c>
      <c r="DY27" s="277">
        <v>0</v>
      </c>
      <c r="DZ27" s="277">
        <v>0</v>
      </c>
      <c r="EA27" s="277">
        <v>0</v>
      </c>
      <c r="EB27" s="277">
        <v>0</v>
      </c>
      <c r="EC27" s="277">
        <v>0</v>
      </c>
      <c r="ED27" s="277">
        <v>0</v>
      </c>
      <c r="EE27" s="277">
        <v>0</v>
      </c>
      <c r="EF27" s="277">
        <v>0</v>
      </c>
      <c r="EG27" s="277">
        <v>0</v>
      </c>
      <c r="EH27" s="277">
        <v>12</v>
      </c>
      <c r="EI27" s="277">
        <v>0</v>
      </c>
      <c r="EJ27" s="277">
        <v>0</v>
      </c>
      <c r="EK27" s="277">
        <v>0</v>
      </c>
      <c r="EL27" s="277">
        <v>0</v>
      </c>
      <c r="EM27" s="277">
        <v>0</v>
      </c>
      <c r="EN27" s="277">
        <v>40</v>
      </c>
      <c r="EO27" s="277">
        <v>0</v>
      </c>
      <c r="EP27" s="277">
        <v>0</v>
      </c>
      <c r="EQ27" s="277">
        <v>23</v>
      </c>
      <c r="ER27" s="277">
        <v>0</v>
      </c>
      <c r="ES27" s="277">
        <v>0</v>
      </c>
      <c r="ET27" s="277">
        <v>0</v>
      </c>
      <c r="EU27" s="277">
        <v>0</v>
      </c>
      <c r="EV27" s="277">
        <v>0</v>
      </c>
      <c r="EW27" s="277">
        <v>50</v>
      </c>
      <c r="EX27" s="277">
        <v>0</v>
      </c>
      <c r="EY27" s="277">
        <v>0</v>
      </c>
      <c r="EZ27" s="277">
        <v>50</v>
      </c>
      <c r="FA27" s="277">
        <v>0</v>
      </c>
      <c r="FB27" s="277">
        <v>0</v>
      </c>
      <c r="FC27" s="277">
        <v>0</v>
      </c>
      <c r="FD27" s="277">
        <v>0</v>
      </c>
      <c r="FE27" s="277">
        <v>0</v>
      </c>
      <c r="FF27" s="277">
        <v>0</v>
      </c>
      <c r="FG27" s="277">
        <v>0</v>
      </c>
      <c r="FH27" s="277">
        <v>0</v>
      </c>
      <c r="FI27" s="277">
        <v>0</v>
      </c>
      <c r="FJ27" s="277">
        <v>0</v>
      </c>
      <c r="FK27" s="277">
        <v>0</v>
      </c>
      <c r="FL27" s="277">
        <v>0</v>
      </c>
      <c r="FM27" s="277">
        <v>0</v>
      </c>
      <c r="FN27" s="277">
        <v>0</v>
      </c>
      <c r="FO27" s="277">
        <v>0</v>
      </c>
      <c r="FP27" s="277">
        <v>0</v>
      </c>
      <c r="FQ27" s="277">
        <v>0</v>
      </c>
      <c r="FR27" s="277">
        <v>0</v>
      </c>
      <c r="FS27" s="277">
        <v>0</v>
      </c>
      <c r="FT27" s="277">
        <v>0</v>
      </c>
      <c r="FU27" s="277">
        <v>0</v>
      </c>
      <c r="FV27" s="277">
        <v>0</v>
      </c>
      <c r="FW27" s="277">
        <v>0</v>
      </c>
      <c r="FX27" s="277">
        <v>0</v>
      </c>
      <c r="FY27" s="277">
        <v>0</v>
      </c>
      <c r="FZ27" s="277">
        <v>0</v>
      </c>
      <c r="GA27" s="277">
        <v>0</v>
      </c>
      <c r="GB27" s="277">
        <v>0</v>
      </c>
      <c r="GC27" s="277">
        <v>0</v>
      </c>
      <c r="GD27" s="277">
        <v>0</v>
      </c>
      <c r="GE27" s="277">
        <v>0</v>
      </c>
      <c r="GF27" s="277">
        <v>0</v>
      </c>
      <c r="GG27" s="277">
        <v>0</v>
      </c>
      <c r="GH27" s="277">
        <v>0</v>
      </c>
      <c r="GI27" s="277">
        <v>0</v>
      </c>
      <c r="GJ27" s="277">
        <v>0</v>
      </c>
      <c r="GK27" s="277">
        <v>0</v>
      </c>
      <c r="GL27" s="277">
        <v>0</v>
      </c>
      <c r="GM27" s="277">
        <v>0</v>
      </c>
      <c r="GN27" s="277">
        <v>0</v>
      </c>
      <c r="GO27" s="277">
        <v>0</v>
      </c>
      <c r="GP27" s="277">
        <v>0</v>
      </c>
      <c r="GQ27" s="277">
        <v>0</v>
      </c>
      <c r="GR27" s="277">
        <v>0</v>
      </c>
      <c r="GS27" s="277">
        <v>0</v>
      </c>
      <c r="GT27" s="277">
        <v>0</v>
      </c>
      <c r="GU27" s="277">
        <v>0</v>
      </c>
      <c r="GV27" s="277">
        <v>0</v>
      </c>
      <c r="GW27" s="277">
        <v>0</v>
      </c>
      <c r="GX27" s="277">
        <v>0</v>
      </c>
      <c r="GY27" s="277">
        <v>0</v>
      </c>
      <c r="GZ27" s="277">
        <v>0</v>
      </c>
      <c r="HA27" s="277">
        <v>0</v>
      </c>
      <c r="HB27" s="277">
        <v>0</v>
      </c>
      <c r="HC27" s="277">
        <v>0</v>
      </c>
      <c r="HD27" s="277">
        <v>0</v>
      </c>
      <c r="HE27" s="277">
        <v>0</v>
      </c>
      <c r="HF27" s="277">
        <v>0</v>
      </c>
      <c r="HG27" s="277">
        <v>0</v>
      </c>
      <c r="HH27" s="277">
        <v>0</v>
      </c>
      <c r="HI27" s="277">
        <v>0</v>
      </c>
      <c r="HJ27" s="277">
        <v>0</v>
      </c>
      <c r="HK27" s="277">
        <v>0</v>
      </c>
      <c r="HL27" s="277">
        <v>0</v>
      </c>
      <c r="HM27" s="277">
        <v>0</v>
      </c>
      <c r="HN27" s="277">
        <v>54</v>
      </c>
      <c r="HO27" s="277">
        <v>0</v>
      </c>
      <c r="HP27" s="277">
        <v>0</v>
      </c>
      <c r="HQ27" s="277">
        <v>0</v>
      </c>
      <c r="HR27" s="277">
        <v>0</v>
      </c>
      <c r="HS27" s="277">
        <v>0</v>
      </c>
      <c r="HT27" s="277">
        <v>40</v>
      </c>
      <c r="HU27" s="277">
        <v>0</v>
      </c>
      <c r="HV27" s="277">
        <v>0</v>
      </c>
      <c r="HW27" s="277">
        <v>15</v>
      </c>
      <c r="HX27" s="277">
        <v>0</v>
      </c>
      <c r="HY27" s="277">
        <v>0</v>
      </c>
      <c r="HZ27" s="277">
        <v>10</v>
      </c>
      <c r="IA27" s="277">
        <v>0</v>
      </c>
      <c r="IB27" s="277">
        <v>0</v>
      </c>
      <c r="IC27" s="277">
        <v>40</v>
      </c>
      <c r="ID27" s="277">
        <v>0</v>
      </c>
      <c r="IE27" s="277">
        <v>0</v>
      </c>
      <c r="IF27" s="277">
        <v>0</v>
      </c>
      <c r="IG27" s="277">
        <v>0</v>
      </c>
      <c r="IH27" s="277">
        <v>0</v>
      </c>
      <c r="II27" s="277">
        <v>30</v>
      </c>
      <c r="IJ27" s="277">
        <v>0</v>
      </c>
      <c r="IK27" s="277">
        <v>0</v>
      </c>
      <c r="IL27" s="277">
        <v>20</v>
      </c>
      <c r="IM27" s="277">
        <v>0</v>
      </c>
      <c r="IN27" s="277">
        <v>0</v>
      </c>
      <c r="IO27" s="277">
        <v>10</v>
      </c>
      <c r="IP27" s="277">
        <v>0</v>
      </c>
      <c r="IQ27" s="277">
        <v>0</v>
      </c>
      <c r="IR27" s="277">
        <v>20</v>
      </c>
      <c r="IS27" s="277">
        <v>0</v>
      </c>
      <c r="IT27" s="277">
        <v>0</v>
      </c>
      <c r="IU27" s="277">
        <v>0</v>
      </c>
      <c r="IV27" s="277">
        <v>0</v>
      </c>
      <c r="IW27" s="277">
        <v>0</v>
      </c>
      <c r="IX27" s="277">
        <v>30</v>
      </c>
      <c r="IY27" s="277">
        <v>0</v>
      </c>
      <c r="IZ27" s="277">
        <v>0</v>
      </c>
      <c r="JA27" s="277">
        <v>10</v>
      </c>
      <c r="JB27" s="277">
        <v>0</v>
      </c>
      <c r="JC27" s="277">
        <v>0</v>
      </c>
      <c r="JD27" s="277">
        <v>20</v>
      </c>
      <c r="JE27" s="277">
        <v>0</v>
      </c>
      <c r="JF27" s="277">
        <v>0</v>
      </c>
      <c r="JG27" s="277">
        <v>0</v>
      </c>
      <c r="JH27" s="277">
        <v>0</v>
      </c>
      <c r="JI27" s="277">
        <v>0</v>
      </c>
      <c r="JJ27" s="277">
        <v>0</v>
      </c>
      <c r="JK27" s="277">
        <v>0</v>
      </c>
      <c r="JL27" s="277">
        <v>0</v>
      </c>
      <c r="JM27" s="277">
        <v>24</v>
      </c>
      <c r="JN27" s="277">
        <v>0</v>
      </c>
      <c r="JO27" s="277">
        <v>0</v>
      </c>
      <c r="JP27" s="277">
        <v>50</v>
      </c>
      <c r="JQ27" s="277">
        <v>0</v>
      </c>
      <c r="JR27" s="277">
        <v>0</v>
      </c>
      <c r="JS27" s="277">
        <v>25</v>
      </c>
      <c r="JT27" s="277">
        <v>0</v>
      </c>
      <c r="JU27" s="277">
        <v>0</v>
      </c>
      <c r="JV27" s="277">
        <v>0</v>
      </c>
      <c r="JW27" s="277">
        <v>0</v>
      </c>
      <c r="JX27" s="277">
        <v>0</v>
      </c>
      <c r="JY27" s="277">
        <v>0</v>
      </c>
      <c r="JZ27" s="277">
        <v>0</v>
      </c>
      <c r="KA27" s="277">
        <v>0</v>
      </c>
      <c r="KB27" s="277">
        <v>0</v>
      </c>
      <c r="KC27" s="277">
        <v>0</v>
      </c>
      <c r="KD27" s="277">
        <v>0</v>
      </c>
      <c r="KE27" s="277">
        <v>0</v>
      </c>
      <c r="KF27" s="277">
        <v>0</v>
      </c>
      <c r="KG27" s="277">
        <v>0</v>
      </c>
      <c r="KH27" s="277">
        <v>0</v>
      </c>
      <c r="KI27" s="277">
        <v>0</v>
      </c>
      <c r="KJ27" s="277">
        <v>0</v>
      </c>
      <c r="KK27" s="277">
        <v>0</v>
      </c>
      <c r="KL27" s="277">
        <v>0</v>
      </c>
      <c r="KM27" s="277">
        <v>0</v>
      </c>
      <c r="KN27" s="277">
        <v>0</v>
      </c>
      <c r="KO27" s="277">
        <v>0</v>
      </c>
      <c r="KP27" s="277">
        <v>0</v>
      </c>
      <c r="KQ27" s="277">
        <v>0</v>
      </c>
      <c r="KR27" s="277">
        <v>0</v>
      </c>
      <c r="KS27" s="277">
        <v>0</v>
      </c>
      <c r="KT27" s="277">
        <v>0</v>
      </c>
      <c r="KU27" s="277">
        <v>0</v>
      </c>
      <c r="KV27" s="277">
        <v>0</v>
      </c>
      <c r="KW27" s="277">
        <v>0</v>
      </c>
      <c r="KX27" s="277">
        <v>0</v>
      </c>
      <c r="KY27" s="277">
        <v>0</v>
      </c>
      <c r="KZ27" s="277">
        <v>0</v>
      </c>
      <c r="LA27" s="277">
        <v>0</v>
      </c>
      <c r="LB27" s="277">
        <v>0</v>
      </c>
      <c r="LC27" s="277">
        <v>0</v>
      </c>
      <c r="LD27" s="277">
        <v>0</v>
      </c>
      <c r="LE27" s="277">
        <v>0</v>
      </c>
      <c r="LF27" s="277">
        <v>0</v>
      </c>
      <c r="LG27" s="277">
        <v>0</v>
      </c>
      <c r="LH27" s="277">
        <v>0</v>
      </c>
      <c r="LI27" s="277">
        <v>0</v>
      </c>
      <c r="LJ27" s="277">
        <v>0</v>
      </c>
      <c r="LK27" s="277">
        <v>0</v>
      </c>
      <c r="LL27" s="277">
        <v>0</v>
      </c>
      <c r="LM27" s="277">
        <v>0</v>
      </c>
      <c r="LN27" s="277">
        <v>0</v>
      </c>
      <c r="LO27" s="277">
        <v>0</v>
      </c>
      <c r="LP27" s="277">
        <v>0</v>
      </c>
      <c r="LQ27" s="277">
        <v>0</v>
      </c>
      <c r="LR27" s="277">
        <v>0</v>
      </c>
      <c r="LS27" s="277">
        <v>0</v>
      </c>
      <c r="LT27" s="277">
        <v>0</v>
      </c>
      <c r="LU27" s="277">
        <v>0</v>
      </c>
      <c r="LV27" s="277">
        <v>0</v>
      </c>
      <c r="LW27" s="277">
        <v>0</v>
      </c>
      <c r="LX27" s="277">
        <v>0</v>
      </c>
      <c r="LY27" s="277">
        <v>0</v>
      </c>
      <c r="LZ27" s="277">
        <v>0</v>
      </c>
      <c r="MA27" s="277">
        <v>0</v>
      </c>
      <c r="MB27" s="277">
        <v>0</v>
      </c>
      <c r="MC27" s="277">
        <v>0</v>
      </c>
      <c r="MD27" s="277">
        <v>0</v>
      </c>
      <c r="ME27" s="277">
        <v>0</v>
      </c>
      <c r="MF27" s="277">
        <v>0</v>
      </c>
      <c r="MG27" s="277">
        <v>0</v>
      </c>
      <c r="MH27" s="277">
        <v>0</v>
      </c>
      <c r="MI27" s="277">
        <v>0</v>
      </c>
      <c r="MJ27" s="277">
        <v>0</v>
      </c>
      <c r="MK27" s="277">
        <v>0</v>
      </c>
      <c r="ML27" s="277">
        <v>0</v>
      </c>
      <c r="MM27" s="277">
        <v>0</v>
      </c>
      <c r="MN27" s="277">
        <v>0</v>
      </c>
      <c r="MO27" s="277">
        <v>0</v>
      </c>
      <c r="MP27" s="277">
        <v>0</v>
      </c>
      <c r="MQ27" s="277">
        <v>0</v>
      </c>
      <c r="MR27" s="277">
        <v>0</v>
      </c>
      <c r="MS27" s="277">
        <v>100</v>
      </c>
      <c r="MT27" s="277">
        <v>0</v>
      </c>
      <c r="MU27" s="277">
        <v>0</v>
      </c>
      <c r="MV27" s="277">
        <v>0</v>
      </c>
      <c r="MW27" s="277">
        <v>0</v>
      </c>
      <c r="MX27" s="277">
        <v>0</v>
      </c>
      <c r="MY27" s="277">
        <v>50</v>
      </c>
      <c r="MZ27" s="277">
        <v>0</v>
      </c>
      <c r="NA27" s="277">
        <v>0</v>
      </c>
      <c r="NB27" s="277">
        <v>80</v>
      </c>
      <c r="NC27" s="277">
        <v>0</v>
      </c>
      <c r="ND27" s="277">
        <v>0</v>
      </c>
      <c r="NE27" s="277">
        <v>10</v>
      </c>
      <c r="NF27" s="277">
        <v>0</v>
      </c>
      <c r="NG27" s="277">
        <v>0</v>
      </c>
      <c r="NH27" s="277">
        <v>65</v>
      </c>
      <c r="NI27" s="277">
        <v>0</v>
      </c>
      <c r="NJ27" s="277">
        <v>0</v>
      </c>
      <c r="NK27" s="277">
        <v>0</v>
      </c>
      <c r="NL27" s="277">
        <v>0</v>
      </c>
      <c r="NM27" s="277">
        <v>0</v>
      </c>
      <c r="NN27" s="277">
        <v>140</v>
      </c>
      <c r="NO27" s="277">
        <v>0</v>
      </c>
      <c r="NP27" s="277">
        <v>0</v>
      </c>
      <c r="NQ27" s="277">
        <v>100</v>
      </c>
      <c r="NR27" s="277">
        <v>0</v>
      </c>
      <c r="NS27" s="277">
        <v>0</v>
      </c>
      <c r="NT27" s="277">
        <v>30</v>
      </c>
      <c r="NU27" s="277">
        <v>0</v>
      </c>
      <c r="NV27" s="277">
        <v>0</v>
      </c>
      <c r="NW27" s="277">
        <v>92</v>
      </c>
      <c r="NX27" s="277">
        <v>0</v>
      </c>
      <c r="NY27" s="277">
        <v>0</v>
      </c>
      <c r="NZ27" s="277">
        <v>0</v>
      </c>
      <c r="OA27" s="277">
        <v>0</v>
      </c>
      <c r="OB27" s="277">
        <v>0</v>
      </c>
      <c r="OC27" s="277">
        <v>58</v>
      </c>
      <c r="OD27" s="277">
        <v>0</v>
      </c>
      <c r="OE27" s="277">
        <v>0</v>
      </c>
      <c r="OF27" s="277">
        <v>0</v>
      </c>
      <c r="OG27" s="277">
        <v>0</v>
      </c>
      <c r="OH27" s="277">
        <v>0</v>
      </c>
      <c r="OI27" s="277">
        <v>0</v>
      </c>
      <c r="OJ27" s="277">
        <v>0</v>
      </c>
      <c r="OK27" s="277">
        <v>0</v>
      </c>
      <c r="OL27" s="277">
        <v>50</v>
      </c>
      <c r="OM27" s="277">
        <v>0</v>
      </c>
      <c r="ON27" s="277">
        <v>0</v>
      </c>
      <c r="OO27" s="277">
        <v>0</v>
      </c>
      <c r="OP27" s="277">
        <v>0</v>
      </c>
      <c r="OQ27" s="277">
        <v>0</v>
      </c>
      <c r="OR27" s="277">
        <v>74</v>
      </c>
      <c r="OS27" s="277">
        <v>0</v>
      </c>
      <c r="OT27" s="277">
        <v>0</v>
      </c>
      <c r="OU27" s="277">
        <v>50</v>
      </c>
      <c r="OV27" s="277">
        <v>0</v>
      </c>
      <c r="OW27" s="277">
        <v>0</v>
      </c>
      <c r="OX27" s="277">
        <v>25</v>
      </c>
      <c r="OY27" s="277">
        <v>0</v>
      </c>
      <c r="OZ27" s="277">
        <v>0</v>
      </c>
      <c r="PA27" s="277">
        <v>65</v>
      </c>
      <c r="PB27" s="277">
        <v>0</v>
      </c>
      <c r="PC27" s="277">
        <v>0</v>
      </c>
      <c r="PD27" s="277">
        <v>55</v>
      </c>
      <c r="PE27" s="277">
        <v>0</v>
      </c>
      <c r="PF27" s="277">
        <v>0</v>
      </c>
      <c r="PG27" s="277">
        <v>45</v>
      </c>
      <c r="PH27" s="277">
        <v>0</v>
      </c>
      <c r="PI27" s="277">
        <v>0</v>
      </c>
      <c r="PJ27" s="277">
        <v>0</v>
      </c>
      <c r="PK27" s="277">
        <v>0</v>
      </c>
      <c r="PL27" s="277">
        <v>0</v>
      </c>
      <c r="PM27" s="277">
        <v>0</v>
      </c>
      <c r="PN27" s="277">
        <v>0</v>
      </c>
      <c r="PO27" s="277">
        <v>0</v>
      </c>
      <c r="PP27" s="277">
        <v>65</v>
      </c>
      <c r="PQ27" s="277">
        <v>0</v>
      </c>
      <c r="PR27" s="277">
        <v>0</v>
      </c>
      <c r="PS27" s="277">
        <v>0</v>
      </c>
      <c r="PT27" s="277">
        <v>0</v>
      </c>
      <c r="PU27" s="277">
        <v>0</v>
      </c>
      <c r="PV27" s="277">
        <v>70</v>
      </c>
      <c r="PW27" s="277">
        <v>0</v>
      </c>
      <c r="PX27" s="277">
        <v>0</v>
      </c>
      <c r="PY27" s="277">
        <v>33</v>
      </c>
      <c r="PZ27" s="277">
        <v>0</v>
      </c>
      <c r="QA27" s="277">
        <v>0</v>
      </c>
      <c r="QB27" s="277">
        <v>13</v>
      </c>
      <c r="QC27" s="277">
        <v>0</v>
      </c>
      <c r="QD27" s="277">
        <v>0</v>
      </c>
      <c r="QE27" s="277">
        <v>60</v>
      </c>
      <c r="QF27" s="277">
        <v>0</v>
      </c>
      <c r="QG27" s="277">
        <v>0</v>
      </c>
      <c r="QH27" s="277">
        <v>0</v>
      </c>
      <c r="QI27" s="277">
        <v>0</v>
      </c>
      <c r="QJ27" s="277">
        <v>0</v>
      </c>
      <c r="QK27" s="277">
        <v>65</v>
      </c>
      <c r="QL27" s="277">
        <v>0</v>
      </c>
      <c r="QM27" s="277">
        <v>0</v>
      </c>
      <c r="QN27" s="277">
        <v>60</v>
      </c>
      <c r="QO27" s="277">
        <v>0</v>
      </c>
      <c r="QP27" s="277">
        <v>0</v>
      </c>
      <c r="QQ27" s="277">
        <v>0</v>
      </c>
      <c r="QR27" s="277">
        <v>0</v>
      </c>
      <c r="QS27" s="277">
        <v>0</v>
      </c>
      <c r="QT27" s="277">
        <v>80</v>
      </c>
      <c r="QU27" s="277">
        <v>0</v>
      </c>
      <c r="QV27" s="277">
        <v>0</v>
      </c>
      <c r="QW27" s="277">
        <v>0</v>
      </c>
      <c r="QX27" s="277">
        <v>0</v>
      </c>
      <c r="QY27" s="277">
        <v>0</v>
      </c>
      <c r="QZ27" s="277">
        <v>70</v>
      </c>
      <c r="RA27" s="277">
        <v>0</v>
      </c>
      <c r="RB27" s="277">
        <v>0</v>
      </c>
      <c r="RC27" s="277">
        <v>49</v>
      </c>
      <c r="RD27" s="277">
        <v>0</v>
      </c>
      <c r="RE27" s="277">
        <v>0</v>
      </c>
      <c r="RF27" s="277">
        <v>10</v>
      </c>
      <c r="RG27" s="277">
        <v>0</v>
      </c>
      <c r="RH27" s="277">
        <v>0</v>
      </c>
      <c r="RI27" s="277">
        <v>0</v>
      </c>
      <c r="RJ27" s="277">
        <v>0</v>
      </c>
      <c r="RK27" s="277">
        <v>0</v>
      </c>
      <c r="RL27" s="277">
        <v>0</v>
      </c>
      <c r="RM27" s="277">
        <v>0</v>
      </c>
      <c r="RN27" s="277">
        <v>0</v>
      </c>
      <c r="RO27" s="277">
        <v>0</v>
      </c>
      <c r="RP27" s="277">
        <v>0</v>
      </c>
      <c r="RQ27" s="277">
        <v>0</v>
      </c>
      <c r="RR27" s="277">
        <v>0</v>
      </c>
      <c r="RS27" s="277">
        <v>0</v>
      </c>
      <c r="RT27" s="277">
        <v>0</v>
      </c>
      <c r="RU27" s="277">
        <v>0</v>
      </c>
      <c r="RV27" s="277">
        <v>0</v>
      </c>
      <c r="RW27" s="277">
        <v>0</v>
      </c>
      <c r="RX27" s="277">
        <v>0</v>
      </c>
      <c r="RY27" s="277">
        <v>0</v>
      </c>
      <c r="RZ27" s="277">
        <v>0</v>
      </c>
      <c r="SA27" s="277">
        <v>0</v>
      </c>
      <c r="SB27" s="277">
        <v>0</v>
      </c>
      <c r="SC27" s="277">
        <v>0</v>
      </c>
      <c r="SD27" s="277">
        <v>0</v>
      </c>
      <c r="SE27" s="277">
        <v>0</v>
      </c>
      <c r="SF27" s="277">
        <v>0</v>
      </c>
      <c r="SG27" s="277">
        <v>0</v>
      </c>
      <c r="SH27" s="277">
        <v>0</v>
      </c>
      <c r="SI27" s="277">
        <v>0</v>
      </c>
      <c r="SJ27" s="277">
        <v>0</v>
      </c>
      <c r="SK27" s="277">
        <v>0</v>
      </c>
      <c r="SL27" s="277">
        <v>0</v>
      </c>
      <c r="SM27" s="277">
        <v>0</v>
      </c>
      <c r="SN27" s="277">
        <v>0</v>
      </c>
      <c r="SO27" s="277">
        <v>0</v>
      </c>
      <c r="SP27" s="277">
        <v>0</v>
      </c>
      <c r="SQ27" s="277">
        <v>0</v>
      </c>
      <c r="SR27" s="277">
        <v>0</v>
      </c>
      <c r="SS27" s="277">
        <v>0</v>
      </c>
      <c r="ST27" s="277">
        <v>0</v>
      </c>
      <c r="SU27" s="277">
        <v>0</v>
      </c>
      <c r="SV27" s="277">
        <v>0</v>
      </c>
      <c r="SW27" s="277">
        <v>0</v>
      </c>
      <c r="SX27" s="277">
        <v>0</v>
      </c>
      <c r="SY27" s="277">
        <v>0</v>
      </c>
      <c r="SZ27" s="277">
        <v>0</v>
      </c>
      <c r="TA27" s="277">
        <v>0</v>
      </c>
      <c r="TB27" s="277">
        <v>0</v>
      </c>
      <c r="TC27" s="277">
        <v>0</v>
      </c>
      <c r="TD27" s="277">
        <v>0</v>
      </c>
      <c r="TE27" s="277">
        <v>0</v>
      </c>
      <c r="TF27" s="277">
        <v>0</v>
      </c>
      <c r="TG27" s="277">
        <v>0</v>
      </c>
      <c r="TH27" s="277">
        <v>0</v>
      </c>
      <c r="TI27" s="277">
        <v>0</v>
      </c>
      <c r="TJ27" s="277">
        <v>0</v>
      </c>
      <c r="TK27" s="277">
        <v>0</v>
      </c>
      <c r="TL27" s="277">
        <v>0</v>
      </c>
      <c r="TM27" s="277">
        <v>0</v>
      </c>
      <c r="TN27" s="277">
        <v>0</v>
      </c>
      <c r="TO27" s="277">
        <v>0</v>
      </c>
      <c r="TP27" s="277">
        <v>0</v>
      </c>
      <c r="TQ27" s="277">
        <v>35</v>
      </c>
      <c r="TR27" s="277">
        <v>0</v>
      </c>
      <c r="TS27" s="277">
        <v>0</v>
      </c>
      <c r="TT27" s="277">
        <v>32</v>
      </c>
      <c r="TU27" s="277">
        <v>0</v>
      </c>
      <c r="TV27" s="277">
        <v>0</v>
      </c>
      <c r="TW27" s="277">
        <v>35</v>
      </c>
      <c r="TX27" s="277">
        <v>0</v>
      </c>
      <c r="TY27" s="277">
        <v>0</v>
      </c>
      <c r="TZ27" s="277">
        <v>37</v>
      </c>
      <c r="UA27" s="277">
        <v>0</v>
      </c>
      <c r="UB27" s="277">
        <v>0</v>
      </c>
      <c r="UC27" s="277">
        <v>18</v>
      </c>
      <c r="UD27" s="277">
        <v>0</v>
      </c>
      <c r="UE27" s="277">
        <v>0</v>
      </c>
      <c r="UF27" s="277">
        <v>0</v>
      </c>
      <c r="UG27" s="277">
        <v>0</v>
      </c>
      <c r="UH27" s="277">
        <v>0</v>
      </c>
      <c r="UI27" s="277">
        <v>34</v>
      </c>
      <c r="UJ27" s="277">
        <v>0</v>
      </c>
      <c r="UK27" s="277">
        <v>0</v>
      </c>
      <c r="UL27" s="277">
        <v>60</v>
      </c>
      <c r="UM27" s="277">
        <v>0</v>
      </c>
      <c r="UN27" s="277">
        <v>0</v>
      </c>
      <c r="UO27" s="277">
        <v>70</v>
      </c>
      <c r="UP27" s="277">
        <v>0</v>
      </c>
      <c r="UQ27" s="277">
        <v>0</v>
      </c>
      <c r="UR27" s="277">
        <v>33</v>
      </c>
      <c r="US27" s="277">
        <v>0</v>
      </c>
      <c r="UT27" s="277">
        <v>0</v>
      </c>
      <c r="UU27" s="277">
        <v>33</v>
      </c>
      <c r="UV27" s="277">
        <v>0</v>
      </c>
      <c r="UW27" s="277">
        <v>0</v>
      </c>
      <c r="UX27" s="277">
        <v>0</v>
      </c>
      <c r="UY27" s="277">
        <v>0</v>
      </c>
      <c r="UZ27" s="277">
        <v>0</v>
      </c>
      <c r="VA27" s="277">
        <v>61</v>
      </c>
      <c r="VB27" s="277">
        <v>0</v>
      </c>
      <c r="VC27" s="277">
        <v>0</v>
      </c>
      <c r="VD27" s="277">
        <v>68</v>
      </c>
      <c r="VE27" s="277">
        <v>0</v>
      </c>
      <c r="VF27" s="277">
        <v>0</v>
      </c>
      <c r="VG27" s="277">
        <v>20</v>
      </c>
      <c r="VH27" s="277">
        <v>0</v>
      </c>
      <c r="VI27" s="277">
        <v>0</v>
      </c>
      <c r="VJ27" s="277">
        <v>68</v>
      </c>
      <c r="VK27" s="277">
        <v>0</v>
      </c>
      <c r="VL27" s="277">
        <v>0</v>
      </c>
      <c r="VM27" s="277">
        <v>0</v>
      </c>
      <c r="VN27" s="277">
        <v>0</v>
      </c>
      <c r="VO27" s="277">
        <v>0</v>
      </c>
      <c r="VP27" s="277">
        <v>70</v>
      </c>
      <c r="VQ27" s="277">
        <v>0</v>
      </c>
      <c r="VR27" s="277">
        <v>0</v>
      </c>
      <c r="VS27" s="277">
        <v>50</v>
      </c>
      <c r="VT27" s="277">
        <v>0</v>
      </c>
      <c r="VU27" s="277">
        <v>0</v>
      </c>
      <c r="VV27" s="277">
        <v>50</v>
      </c>
      <c r="VW27" s="277">
        <v>0</v>
      </c>
      <c r="VX27" s="277">
        <v>0</v>
      </c>
      <c r="VY27" s="277">
        <v>32</v>
      </c>
      <c r="VZ27" s="277">
        <v>0</v>
      </c>
      <c r="WA27" s="277">
        <v>0</v>
      </c>
      <c r="WB27" s="277">
        <v>0</v>
      </c>
      <c r="WC27" s="277">
        <v>0</v>
      </c>
      <c r="WD27" s="277">
        <v>0</v>
      </c>
      <c r="WE27" s="277">
        <v>45</v>
      </c>
      <c r="WF27" s="277">
        <v>0</v>
      </c>
      <c r="WG27" s="277">
        <v>0</v>
      </c>
      <c r="WH27" s="277">
        <v>45</v>
      </c>
      <c r="WI27" s="277">
        <v>0</v>
      </c>
      <c r="WJ27" s="277">
        <v>0</v>
      </c>
      <c r="WK27" s="277">
        <v>10</v>
      </c>
      <c r="WL27" s="277">
        <v>0</v>
      </c>
      <c r="WM27" s="277">
        <v>0</v>
      </c>
      <c r="WN27" s="277">
        <v>35</v>
      </c>
      <c r="WO27" s="277">
        <v>0</v>
      </c>
      <c r="WP27" s="277">
        <v>0</v>
      </c>
      <c r="WQ27" s="277">
        <v>0</v>
      </c>
      <c r="WR27" s="277">
        <v>0</v>
      </c>
      <c r="WS27" s="277">
        <v>0</v>
      </c>
      <c r="WT27" s="277">
        <v>60</v>
      </c>
      <c r="WU27" s="277">
        <v>0</v>
      </c>
      <c r="WV27" s="277">
        <v>0</v>
      </c>
      <c r="WW27" s="277">
        <v>60</v>
      </c>
      <c r="WX27" s="277">
        <v>0</v>
      </c>
      <c r="WY27" s="277">
        <v>0</v>
      </c>
      <c r="WZ27" s="277">
        <v>25</v>
      </c>
      <c r="XA27" s="277">
        <v>0</v>
      </c>
      <c r="XB27" s="277">
        <v>0</v>
      </c>
      <c r="XC27" s="277">
        <v>0</v>
      </c>
      <c r="XD27" s="277">
        <v>0</v>
      </c>
      <c r="XE27" s="277">
        <v>0</v>
      </c>
      <c r="XF27" s="277">
        <v>0</v>
      </c>
      <c r="XG27" s="277">
        <v>0</v>
      </c>
      <c r="XH27" s="277">
        <v>0</v>
      </c>
      <c r="XI27" s="277">
        <v>0</v>
      </c>
      <c r="XJ27" s="277">
        <v>0</v>
      </c>
      <c r="XK27" s="277">
        <v>0</v>
      </c>
      <c r="XL27" s="277">
        <v>0</v>
      </c>
      <c r="XM27" s="277">
        <v>0</v>
      </c>
      <c r="XN27" s="277">
        <v>0</v>
      </c>
      <c r="XO27" s="277">
        <v>0</v>
      </c>
      <c r="XP27" s="277">
        <v>0</v>
      </c>
      <c r="XQ27" s="277">
        <v>0</v>
      </c>
      <c r="XR27" s="277">
        <v>0</v>
      </c>
      <c r="XS27" s="277">
        <v>0</v>
      </c>
      <c r="XT27" s="277">
        <v>0</v>
      </c>
      <c r="XU27" s="277">
        <v>0</v>
      </c>
      <c r="XV27" s="277">
        <v>0</v>
      </c>
      <c r="XW27" s="277">
        <v>0</v>
      </c>
      <c r="XX27" s="277">
        <v>0</v>
      </c>
      <c r="XY27" s="277">
        <v>0</v>
      </c>
      <c r="XZ27" s="277">
        <v>0</v>
      </c>
      <c r="YA27" s="277">
        <v>0</v>
      </c>
      <c r="YB27" s="277">
        <v>0</v>
      </c>
      <c r="YC27" s="277">
        <v>0</v>
      </c>
      <c r="YD27" s="277">
        <v>0</v>
      </c>
      <c r="YE27" s="277">
        <v>0</v>
      </c>
      <c r="YF27" s="277">
        <v>0</v>
      </c>
      <c r="YG27" s="277">
        <v>0</v>
      </c>
      <c r="YH27" s="277">
        <v>0</v>
      </c>
      <c r="YI27" s="277">
        <v>0</v>
      </c>
      <c r="YJ27" s="277">
        <v>0</v>
      </c>
      <c r="YK27" s="277">
        <v>0</v>
      </c>
      <c r="YL27" s="277">
        <v>0</v>
      </c>
      <c r="YM27" s="277">
        <v>0</v>
      </c>
      <c r="YN27" s="277">
        <v>0</v>
      </c>
      <c r="YO27" s="277">
        <v>0</v>
      </c>
      <c r="YP27" s="277">
        <v>0</v>
      </c>
      <c r="YQ27" s="277">
        <v>0</v>
      </c>
      <c r="YR27" s="277">
        <v>0</v>
      </c>
      <c r="YS27" s="277">
        <v>0</v>
      </c>
      <c r="YT27" s="277">
        <v>0</v>
      </c>
      <c r="YU27" s="277">
        <v>0</v>
      </c>
      <c r="YV27" s="277">
        <v>0</v>
      </c>
      <c r="YW27" s="277">
        <v>0</v>
      </c>
      <c r="YX27" s="277">
        <v>0</v>
      </c>
      <c r="YY27" s="277">
        <v>0</v>
      </c>
      <c r="YZ27" s="277">
        <v>0</v>
      </c>
      <c r="ZA27" s="277">
        <v>0</v>
      </c>
      <c r="ZB27" s="277">
        <v>0</v>
      </c>
      <c r="ZC27" s="277">
        <v>0</v>
      </c>
      <c r="ZD27" s="277">
        <v>0</v>
      </c>
      <c r="ZE27" s="277">
        <v>0</v>
      </c>
      <c r="ZF27" s="277">
        <v>0</v>
      </c>
      <c r="ZG27" s="277">
        <v>0</v>
      </c>
      <c r="ZH27" s="277">
        <v>0</v>
      </c>
      <c r="ZI27" s="277">
        <v>0</v>
      </c>
      <c r="ZJ27" s="277">
        <v>0</v>
      </c>
      <c r="ZK27" s="277">
        <v>0</v>
      </c>
      <c r="ZL27" s="277">
        <v>0</v>
      </c>
      <c r="ZM27" s="277">
        <v>0</v>
      </c>
      <c r="ZN27" s="277">
        <v>0</v>
      </c>
      <c r="ZO27" s="277">
        <v>0</v>
      </c>
      <c r="ZP27" s="277">
        <v>0</v>
      </c>
      <c r="ZQ27" s="277">
        <v>0</v>
      </c>
      <c r="ZR27" s="277">
        <v>0</v>
      </c>
      <c r="ZS27" s="277">
        <v>0</v>
      </c>
      <c r="ZT27" s="277">
        <v>0</v>
      </c>
      <c r="ZU27" s="277">
        <v>0</v>
      </c>
      <c r="ZV27" s="277">
        <v>0</v>
      </c>
      <c r="ZW27" s="277">
        <v>0</v>
      </c>
      <c r="ZX27" s="277">
        <v>0</v>
      </c>
      <c r="ZY27" s="277">
        <v>0</v>
      </c>
      <c r="ZZ27" s="277">
        <v>0</v>
      </c>
      <c r="AAA27" s="277">
        <v>0</v>
      </c>
      <c r="AAB27" s="277">
        <v>0</v>
      </c>
      <c r="AAC27" s="277">
        <v>0</v>
      </c>
      <c r="AAD27" s="277">
        <v>0</v>
      </c>
      <c r="AAE27" s="277">
        <v>0</v>
      </c>
      <c r="AAF27" s="277">
        <v>0</v>
      </c>
      <c r="AAG27" s="277">
        <v>0</v>
      </c>
      <c r="AAH27" s="277">
        <v>0</v>
      </c>
      <c r="AAI27" s="277">
        <v>0</v>
      </c>
      <c r="AAJ27" s="277">
        <v>0</v>
      </c>
      <c r="AAK27" s="277">
        <v>0</v>
      </c>
      <c r="AAL27" s="277">
        <v>0</v>
      </c>
      <c r="AAM27" s="277">
        <v>0</v>
      </c>
      <c r="AAN27" s="277">
        <v>0</v>
      </c>
      <c r="AAO27" s="181"/>
    </row>
    <row r="28" spans="4:731" ht="15" thickBot="1" x14ac:dyDescent="0.35">
      <c r="D28" s="3" t="s">
        <v>453</v>
      </c>
      <c r="F28" s="3">
        <v>666511</v>
      </c>
      <c r="G28" s="3" t="s">
        <v>75</v>
      </c>
      <c r="H28" s="275">
        <f t="shared" si="44"/>
        <v>1.6923076923076923</v>
      </c>
      <c r="I28" s="135" t="str">
        <f t="shared" si="44"/>
        <v/>
      </c>
      <c r="J28" s="276" t="str">
        <f t="shared" si="44"/>
        <v/>
      </c>
      <c r="K28" s="275" cm="1">
        <f t="array" ref="K28">IFERROR(
  _xlfn.STDEV.S(
    IF(
      ($AA$19:$AAN$19=K$20) *
      ($AA28:$AAN28&gt;0) *
      ($AA$17:$AAN$17 &gt;= $H$17) *
      ($AA$17:$AAN$17 &lt;= $I$17),
      $AA28:$AAN28
    )
  ),
  ""
)</f>
        <v>1.4366984945013912</v>
      </c>
      <c r="L28" s="135" t="str" cm="1">
        <f t="array" ref="L28">IFERROR(
  _xlfn.STDEV.S(
    IF(
      ($AA$19:$AAN$19=L$20) *
      ($AA28:$AAN28&gt;0) *
      ($AA$17:$AAN$17 &gt;= $H$17) *
      ($AA$17:$AAN$17 &lt;= $I$17),
      $AA28:$AAN28
    )
  ),
  ""
)</f>
        <v/>
      </c>
      <c r="M28" s="276" t="str" cm="1">
        <f t="array" ref="M28">IFERROR(
  _xlfn.STDEV.S(
    IF(
      ($AA$19:$AAN$19=M$20) *
      ($AA28:$AAN28&gt;0) *
      ($AA$17:$AAN$17 &gt;= $H$17) *
      ($AA$17:$AAN$17 &lt;= $I$17),
      $AA28:$AAN28
    )
  ),
  ""
)</f>
        <v/>
      </c>
      <c r="N28" s="275">
        <f t="shared" si="45"/>
        <v>0</v>
      </c>
      <c r="O28" s="135">
        <f t="shared" si="45"/>
        <v>0</v>
      </c>
      <c r="P28" s="276">
        <f t="shared" si="45"/>
        <v>0</v>
      </c>
      <c r="Q28">
        <f>VLOOKUP($F28,Old!$C$23:$G$43,3)</f>
        <v>0.5</v>
      </c>
      <c r="R28">
        <f t="shared" si="46"/>
        <v>0.84615384615384615</v>
      </c>
      <c r="S28" t="str">
        <f t="shared" si="46"/>
        <v/>
      </c>
      <c r="T28" t="str">
        <f t="shared" si="47"/>
        <v/>
      </c>
      <c r="U28">
        <f>VLOOKUP($F28,Old!$C$23:$G$43,5)</f>
        <v>0.5</v>
      </c>
      <c r="V28" t="str">
        <f t="shared" si="48"/>
        <v/>
      </c>
      <c r="Z28" s="3">
        <v>666511</v>
      </c>
      <c r="AA28" s="277">
        <v>0</v>
      </c>
      <c r="AB28" s="277">
        <v>0</v>
      </c>
      <c r="AC28" s="277">
        <v>0</v>
      </c>
      <c r="AD28" s="277">
        <v>0</v>
      </c>
      <c r="AE28" s="277">
        <v>0</v>
      </c>
      <c r="AF28" s="277">
        <v>0</v>
      </c>
      <c r="AG28" s="277">
        <v>0</v>
      </c>
      <c r="AH28" s="277">
        <v>0</v>
      </c>
      <c r="AI28" s="277">
        <v>0</v>
      </c>
      <c r="AJ28" s="277">
        <v>0</v>
      </c>
      <c r="AK28" s="277">
        <v>0</v>
      </c>
      <c r="AL28" s="277">
        <v>0</v>
      </c>
      <c r="AM28" s="277">
        <v>0</v>
      </c>
      <c r="AN28" s="277">
        <v>0</v>
      </c>
      <c r="AO28" s="277">
        <v>0</v>
      </c>
      <c r="AP28" s="277">
        <v>0</v>
      </c>
      <c r="AQ28" s="277">
        <v>0</v>
      </c>
      <c r="AR28" s="277">
        <v>0</v>
      </c>
      <c r="AS28" s="277">
        <v>0</v>
      </c>
      <c r="AT28" s="277">
        <v>0</v>
      </c>
      <c r="AU28" s="277">
        <v>0</v>
      </c>
      <c r="AV28" s="277">
        <v>0</v>
      </c>
      <c r="AW28" s="277">
        <v>0</v>
      </c>
      <c r="AX28" s="277">
        <v>0</v>
      </c>
      <c r="AY28" s="277">
        <v>0</v>
      </c>
      <c r="AZ28" s="277">
        <v>0</v>
      </c>
      <c r="BA28" s="277">
        <v>0</v>
      </c>
      <c r="BB28" s="277">
        <v>0</v>
      </c>
      <c r="BC28" s="277">
        <v>0</v>
      </c>
      <c r="BD28" s="277">
        <v>0</v>
      </c>
      <c r="BE28" s="277">
        <v>0</v>
      </c>
      <c r="BF28" s="277">
        <v>0</v>
      </c>
      <c r="BG28" s="277">
        <v>0</v>
      </c>
      <c r="BH28" s="277">
        <v>0</v>
      </c>
      <c r="BI28" s="277">
        <v>0</v>
      </c>
      <c r="BJ28" s="277">
        <v>0</v>
      </c>
      <c r="BK28" s="277">
        <v>0</v>
      </c>
      <c r="BL28" s="277">
        <v>0</v>
      </c>
      <c r="BM28" s="277">
        <v>0</v>
      </c>
      <c r="BN28" s="277">
        <v>0</v>
      </c>
      <c r="BO28" s="277">
        <v>0</v>
      </c>
      <c r="BP28" s="277">
        <v>0</v>
      </c>
      <c r="BQ28" s="277">
        <v>0</v>
      </c>
      <c r="BR28" s="277">
        <v>0</v>
      </c>
      <c r="BS28" s="277">
        <v>0</v>
      </c>
      <c r="BT28" s="277">
        <v>0</v>
      </c>
      <c r="BU28" s="277">
        <v>0</v>
      </c>
      <c r="BV28" s="277">
        <v>0</v>
      </c>
      <c r="BW28" s="277">
        <v>0</v>
      </c>
      <c r="BX28" s="277">
        <v>0</v>
      </c>
      <c r="BY28" s="277">
        <v>0</v>
      </c>
      <c r="BZ28" s="277">
        <v>0</v>
      </c>
      <c r="CA28" s="277">
        <v>0</v>
      </c>
      <c r="CB28" s="277">
        <v>0</v>
      </c>
      <c r="CC28" s="277">
        <v>0</v>
      </c>
      <c r="CD28" s="277">
        <v>0</v>
      </c>
      <c r="CE28" s="277">
        <v>0</v>
      </c>
      <c r="CF28" s="277">
        <v>0</v>
      </c>
      <c r="CG28" s="277">
        <v>0</v>
      </c>
      <c r="CH28" s="277">
        <v>0</v>
      </c>
      <c r="CI28" s="277">
        <v>0</v>
      </c>
      <c r="CJ28" s="277">
        <v>0</v>
      </c>
      <c r="CK28" s="277">
        <v>0</v>
      </c>
      <c r="CL28" s="277">
        <v>0</v>
      </c>
      <c r="CM28" s="277">
        <v>0</v>
      </c>
      <c r="CN28" s="277">
        <v>0</v>
      </c>
      <c r="CO28" s="277">
        <v>0</v>
      </c>
      <c r="CP28" s="277">
        <v>0</v>
      </c>
      <c r="CQ28" s="277">
        <v>0</v>
      </c>
      <c r="CR28" s="277">
        <v>0</v>
      </c>
      <c r="CS28" s="277">
        <v>0</v>
      </c>
      <c r="CT28" s="277">
        <v>0</v>
      </c>
      <c r="CU28" s="277">
        <v>0</v>
      </c>
      <c r="CV28" s="277">
        <v>0</v>
      </c>
      <c r="CW28" s="277">
        <v>0</v>
      </c>
      <c r="CX28" s="277">
        <v>0</v>
      </c>
      <c r="CY28" s="277">
        <v>0</v>
      </c>
      <c r="CZ28" s="277">
        <v>0</v>
      </c>
      <c r="DA28" s="277">
        <v>0</v>
      </c>
      <c r="DB28" s="277">
        <v>0</v>
      </c>
      <c r="DC28" s="277">
        <v>0</v>
      </c>
      <c r="DD28" s="277">
        <v>5</v>
      </c>
      <c r="DE28" s="277">
        <v>0</v>
      </c>
      <c r="DF28" s="277">
        <v>0</v>
      </c>
      <c r="DG28" s="277">
        <v>0</v>
      </c>
      <c r="DH28" s="277">
        <v>0</v>
      </c>
      <c r="DI28" s="277">
        <v>0</v>
      </c>
      <c r="DJ28" s="277">
        <v>0</v>
      </c>
      <c r="DK28" s="277">
        <v>0</v>
      </c>
      <c r="DL28" s="277">
        <v>0</v>
      </c>
      <c r="DM28" s="277">
        <v>0</v>
      </c>
      <c r="DN28" s="277">
        <v>0</v>
      </c>
      <c r="DO28" s="277">
        <v>0</v>
      </c>
      <c r="DP28" s="277">
        <v>0</v>
      </c>
      <c r="DQ28" s="277">
        <v>0</v>
      </c>
      <c r="DR28" s="277">
        <v>0</v>
      </c>
      <c r="DS28" s="277">
        <v>0</v>
      </c>
      <c r="DT28" s="277">
        <v>0</v>
      </c>
      <c r="DU28" s="277">
        <v>0</v>
      </c>
      <c r="DV28" s="277">
        <v>2</v>
      </c>
      <c r="DW28" s="277">
        <v>0</v>
      </c>
      <c r="DX28" s="277">
        <v>0</v>
      </c>
      <c r="DY28" s="277">
        <v>0</v>
      </c>
      <c r="DZ28" s="277">
        <v>0</v>
      </c>
      <c r="EA28" s="277">
        <v>0</v>
      </c>
      <c r="EB28" s="277">
        <v>0</v>
      </c>
      <c r="EC28" s="277">
        <v>0</v>
      </c>
      <c r="ED28" s="277">
        <v>0</v>
      </c>
      <c r="EE28" s="277">
        <v>0</v>
      </c>
      <c r="EF28" s="277">
        <v>0</v>
      </c>
      <c r="EG28" s="277">
        <v>0</v>
      </c>
      <c r="EH28" s="277">
        <v>0</v>
      </c>
      <c r="EI28" s="277">
        <v>0</v>
      </c>
      <c r="EJ28" s="277">
        <v>0</v>
      </c>
      <c r="EK28" s="277">
        <v>0</v>
      </c>
      <c r="EL28" s="277">
        <v>0</v>
      </c>
      <c r="EM28" s="277">
        <v>0</v>
      </c>
      <c r="EN28" s="277">
        <v>0</v>
      </c>
      <c r="EO28" s="277">
        <v>0</v>
      </c>
      <c r="EP28" s="277">
        <v>0</v>
      </c>
      <c r="EQ28" s="277">
        <v>0</v>
      </c>
      <c r="ER28" s="277">
        <v>0</v>
      </c>
      <c r="ES28" s="277">
        <v>0</v>
      </c>
      <c r="ET28" s="277">
        <v>0</v>
      </c>
      <c r="EU28" s="277">
        <v>0</v>
      </c>
      <c r="EV28" s="277">
        <v>0</v>
      </c>
      <c r="EW28" s="277">
        <v>0</v>
      </c>
      <c r="EX28" s="277">
        <v>0</v>
      </c>
      <c r="EY28" s="277">
        <v>0</v>
      </c>
      <c r="EZ28" s="277">
        <v>2</v>
      </c>
      <c r="FA28" s="277">
        <v>0</v>
      </c>
      <c r="FB28" s="277">
        <v>0</v>
      </c>
      <c r="FC28" s="277">
        <v>0</v>
      </c>
      <c r="FD28" s="277">
        <v>0</v>
      </c>
      <c r="FE28" s="277">
        <v>0</v>
      </c>
      <c r="FF28" s="277">
        <v>0</v>
      </c>
      <c r="FG28" s="277">
        <v>0</v>
      </c>
      <c r="FH28" s="277">
        <v>0</v>
      </c>
      <c r="FI28" s="277">
        <v>0</v>
      </c>
      <c r="FJ28" s="277">
        <v>0</v>
      </c>
      <c r="FK28" s="277">
        <v>0</v>
      </c>
      <c r="FL28" s="277">
        <v>0</v>
      </c>
      <c r="FM28" s="277">
        <v>0</v>
      </c>
      <c r="FN28" s="277">
        <v>0</v>
      </c>
      <c r="FO28" s="277">
        <v>0</v>
      </c>
      <c r="FP28" s="277">
        <v>0</v>
      </c>
      <c r="FQ28" s="277">
        <v>0</v>
      </c>
      <c r="FR28" s="277">
        <v>0</v>
      </c>
      <c r="FS28" s="277">
        <v>0</v>
      </c>
      <c r="FT28" s="277">
        <v>0</v>
      </c>
      <c r="FU28" s="277">
        <v>0</v>
      </c>
      <c r="FV28" s="277">
        <v>0</v>
      </c>
      <c r="FW28" s="277">
        <v>0</v>
      </c>
      <c r="FX28" s="277">
        <v>0</v>
      </c>
      <c r="FY28" s="277">
        <v>0</v>
      </c>
      <c r="FZ28" s="277">
        <v>0</v>
      </c>
      <c r="GA28" s="277">
        <v>0</v>
      </c>
      <c r="GB28" s="277">
        <v>0</v>
      </c>
      <c r="GC28" s="277">
        <v>0</v>
      </c>
      <c r="GD28" s="277">
        <v>0</v>
      </c>
      <c r="GE28" s="277">
        <v>0</v>
      </c>
      <c r="GF28" s="277">
        <v>0</v>
      </c>
      <c r="GG28" s="277">
        <v>0</v>
      </c>
      <c r="GH28" s="277">
        <v>0</v>
      </c>
      <c r="GI28" s="277">
        <v>0</v>
      </c>
      <c r="GJ28" s="277">
        <v>0</v>
      </c>
      <c r="GK28" s="277">
        <v>0</v>
      </c>
      <c r="GL28" s="277">
        <v>0</v>
      </c>
      <c r="GM28" s="277">
        <v>0</v>
      </c>
      <c r="GN28" s="277">
        <v>0</v>
      </c>
      <c r="GO28" s="277">
        <v>0</v>
      </c>
      <c r="GP28" s="277">
        <v>0</v>
      </c>
      <c r="GQ28" s="277">
        <v>0</v>
      </c>
      <c r="GR28" s="277">
        <v>0</v>
      </c>
      <c r="GS28" s="277">
        <v>0</v>
      </c>
      <c r="GT28" s="277">
        <v>0</v>
      </c>
      <c r="GU28" s="277">
        <v>0</v>
      </c>
      <c r="GV28" s="277">
        <v>0</v>
      </c>
      <c r="GW28" s="277">
        <v>0</v>
      </c>
      <c r="GX28" s="277">
        <v>0</v>
      </c>
      <c r="GY28" s="277">
        <v>0</v>
      </c>
      <c r="GZ28" s="277">
        <v>0</v>
      </c>
      <c r="HA28" s="277">
        <v>0</v>
      </c>
      <c r="HB28" s="277">
        <v>0</v>
      </c>
      <c r="HC28" s="277">
        <v>0</v>
      </c>
      <c r="HD28" s="277">
        <v>0</v>
      </c>
      <c r="HE28" s="277">
        <v>0</v>
      </c>
      <c r="HF28" s="277">
        <v>0</v>
      </c>
      <c r="HG28" s="277">
        <v>0</v>
      </c>
      <c r="HH28" s="277">
        <v>0</v>
      </c>
      <c r="HI28" s="277">
        <v>0</v>
      </c>
      <c r="HJ28" s="277">
        <v>0</v>
      </c>
      <c r="HK28" s="277">
        <v>0</v>
      </c>
      <c r="HL28" s="277">
        <v>0</v>
      </c>
      <c r="HM28" s="277">
        <v>0</v>
      </c>
      <c r="HN28" s="277">
        <v>0</v>
      </c>
      <c r="HO28" s="277">
        <v>0</v>
      </c>
      <c r="HP28" s="277">
        <v>0</v>
      </c>
      <c r="HQ28" s="277">
        <v>0</v>
      </c>
      <c r="HR28" s="277">
        <v>0</v>
      </c>
      <c r="HS28" s="277">
        <v>0</v>
      </c>
      <c r="HT28" s="277">
        <v>0</v>
      </c>
      <c r="HU28" s="277">
        <v>0</v>
      </c>
      <c r="HV28" s="277">
        <v>0</v>
      </c>
      <c r="HW28" s="277">
        <v>3</v>
      </c>
      <c r="HX28" s="277">
        <v>0</v>
      </c>
      <c r="HY28" s="277">
        <v>0</v>
      </c>
      <c r="HZ28" s="277">
        <v>0</v>
      </c>
      <c r="IA28" s="277">
        <v>0</v>
      </c>
      <c r="IB28" s="277">
        <v>0</v>
      </c>
      <c r="IC28" s="277">
        <v>0</v>
      </c>
      <c r="ID28" s="277">
        <v>0</v>
      </c>
      <c r="IE28" s="277">
        <v>0</v>
      </c>
      <c r="IF28" s="277">
        <v>0</v>
      </c>
      <c r="IG28" s="277">
        <v>0</v>
      </c>
      <c r="IH28" s="277">
        <v>0</v>
      </c>
      <c r="II28" s="277">
        <v>0</v>
      </c>
      <c r="IJ28" s="277">
        <v>0</v>
      </c>
      <c r="IK28" s="277">
        <v>0</v>
      </c>
      <c r="IL28" s="277">
        <v>0</v>
      </c>
      <c r="IM28" s="277">
        <v>0</v>
      </c>
      <c r="IN28" s="277">
        <v>0</v>
      </c>
      <c r="IO28" s="277">
        <v>0</v>
      </c>
      <c r="IP28" s="277">
        <v>0</v>
      </c>
      <c r="IQ28" s="277">
        <v>0</v>
      </c>
      <c r="IR28" s="277">
        <v>0</v>
      </c>
      <c r="IS28" s="277">
        <v>0</v>
      </c>
      <c r="IT28" s="277">
        <v>0</v>
      </c>
      <c r="IU28" s="277">
        <v>0</v>
      </c>
      <c r="IV28" s="277">
        <v>0</v>
      </c>
      <c r="IW28" s="277">
        <v>0</v>
      </c>
      <c r="IX28" s="277">
        <v>0</v>
      </c>
      <c r="IY28" s="277">
        <v>0</v>
      </c>
      <c r="IZ28" s="277">
        <v>0</v>
      </c>
      <c r="JA28" s="277">
        <v>0</v>
      </c>
      <c r="JB28" s="277">
        <v>0</v>
      </c>
      <c r="JC28" s="277">
        <v>0</v>
      </c>
      <c r="JD28" s="277">
        <v>0</v>
      </c>
      <c r="JE28" s="277">
        <v>0</v>
      </c>
      <c r="JF28" s="277">
        <v>0</v>
      </c>
      <c r="JG28" s="277">
        <v>0</v>
      </c>
      <c r="JH28" s="277">
        <v>0</v>
      </c>
      <c r="JI28" s="277">
        <v>0</v>
      </c>
      <c r="JJ28" s="277">
        <v>0</v>
      </c>
      <c r="JK28" s="277">
        <v>0</v>
      </c>
      <c r="JL28" s="277">
        <v>0</v>
      </c>
      <c r="JM28" s="277">
        <v>0</v>
      </c>
      <c r="JN28" s="277">
        <v>0</v>
      </c>
      <c r="JO28" s="277">
        <v>0</v>
      </c>
      <c r="JP28" s="277">
        <v>0</v>
      </c>
      <c r="JQ28" s="277">
        <v>0</v>
      </c>
      <c r="JR28" s="277">
        <v>0</v>
      </c>
      <c r="JS28" s="277">
        <v>0</v>
      </c>
      <c r="JT28" s="277">
        <v>0</v>
      </c>
      <c r="JU28" s="277">
        <v>0</v>
      </c>
      <c r="JV28" s="277">
        <v>0</v>
      </c>
      <c r="JW28" s="277">
        <v>0</v>
      </c>
      <c r="JX28" s="277">
        <v>0</v>
      </c>
      <c r="JY28" s="277">
        <v>0</v>
      </c>
      <c r="JZ28" s="277">
        <v>0</v>
      </c>
      <c r="KA28" s="277">
        <v>0</v>
      </c>
      <c r="KB28" s="277">
        <v>0</v>
      </c>
      <c r="KC28" s="277">
        <v>0</v>
      </c>
      <c r="KD28" s="277">
        <v>0</v>
      </c>
      <c r="KE28" s="277">
        <v>0</v>
      </c>
      <c r="KF28" s="277">
        <v>0</v>
      </c>
      <c r="KG28" s="277">
        <v>0</v>
      </c>
      <c r="KH28" s="277">
        <v>0</v>
      </c>
      <c r="KI28" s="277">
        <v>0</v>
      </c>
      <c r="KJ28" s="277">
        <v>0</v>
      </c>
      <c r="KK28" s="277">
        <v>0</v>
      </c>
      <c r="KL28" s="277">
        <v>0</v>
      </c>
      <c r="KM28" s="277">
        <v>0</v>
      </c>
      <c r="KN28" s="277">
        <v>0</v>
      </c>
      <c r="KO28" s="277">
        <v>0</v>
      </c>
      <c r="KP28" s="277">
        <v>0</v>
      </c>
      <c r="KQ28" s="277">
        <v>0</v>
      </c>
      <c r="KR28" s="277">
        <v>0</v>
      </c>
      <c r="KS28" s="277">
        <v>0</v>
      </c>
      <c r="KT28" s="277">
        <v>0</v>
      </c>
      <c r="KU28" s="277">
        <v>0</v>
      </c>
      <c r="KV28" s="277">
        <v>0</v>
      </c>
      <c r="KW28" s="277">
        <v>0</v>
      </c>
      <c r="KX28" s="277">
        <v>0</v>
      </c>
      <c r="KY28" s="277">
        <v>0</v>
      </c>
      <c r="KZ28" s="277">
        <v>0</v>
      </c>
      <c r="LA28" s="277">
        <v>0</v>
      </c>
      <c r="LB28" s="277">
        <v>0</v>
      </c>
      <c r="LC28" s="277">
        <v>0</v>
      </c>
      <c r="LD28" s="277">
        <v>0</v>
      </c>
      <c r="LE28" s="277">
        <v>0</v>
      </c>
      <c r="LF28" s="277">
        <v>0</v>
      </c>
      <c r="LG28" s="277">
        <v>0</v>
      </c>
      <c r="LH28" s="277">
        <v>0</v>
      </c>
      <c r="LI28" s="277">
        <v>0</v>
      </c>
      <c r="LJ28" s="277">
        <v>0</v>
      </c>
      <c r="LK28" s="277">
        <v>0</v>
      </c>
      <c r="LL28" s="277">
        <v>0</v>
      </c>
      <c r="LM28" s="277">
        <v>0</v>
      </c>
      <c r="LN28" s="277">
        <v>0</v>
      </c>
      <c r="LO28" s="277">
        <v>0</v>
      </c>
      <c r="LP28" s="277">
        <v>0</v>
      </c>
      <c r="LQ28" s="277">
        <v>0</v>
      </c>
      <c r="LR28" s="277">
        <v>0</v>
      </c>
      <c r="LS28" s="277">
        <v>0</v>
      </c>
      <c r="LT28" s="277">
        <v>0</v>
      </c>
      <c r="LU28" s="277">
        <v>0</v>
      </c>
      <c r="LV28" s="277">
        <v>0</v>
      </c>
      <c r="LW28" s="277">
        <v>0</v>
      </c>
      <c r="LX28" s="277">
        <v>0</v>
      </c>
      <c r="LY28" s="277">
        <v>0</v>
      </c>
      <c r="LZ28" s="277">
        <v>0</v>
      </c>
      <c r="MA28" s="277">
        <v>0</v>
      </c>
      <c r="MB28" s="277">
        <v>0</v>
      </c>
      <c r="MC28" s="277">
        <v>0</v>
      </c>
      <c r="MD28" s="277">
        <v>0</v>
      </c>
      <c r="ME28" s="277">
        <v>0</v>
      </c>
      <c r="MF28" s="277">
        <v>0</v>
      </c>
      <c r="MG28" s="277">
        <v>0</v>
      </c>
      <c r="MH28" s="277">
        <v>0</v>
      </c>
      <c r="MI28" s="277">
        <v>0</v>
      </c>
      <c r="MJ28" s="277">
        <v>0</v>
      </c>
      <c r="MK28" s="277">
        <v>0</v>
      </c>
      <c r="ML28" s="277">
        <v>0</v>
      </c>
      <c r="MM28" s="277">
        <v>0</v>
      </c>
      <c r="MN28" s="277">
        <v>0</v>
      </c>
      <c r="MO28" s="277">
        <v>0</v>
      </c>
      <c r="MP28" s="277">
        <v>0</v>
      </c>
      <c r="MQ28" s="277">
        <v>0</v>
      </c>
      <c r="MR28" s="277">
        <v>0</v>
      </c>
      <c r="MS28" s="277">
        <v>6</v>
      </c>
      <c r="MT28" s="277">
        <v>0</v>
      </c>
      <c r="MU28" s="277">
        <v>0</v>
      </c>
      <c r="MV28" s="277">
        <v>0</v>
      </c>
      <c r="MW28" s="277">
        <v>0</v>
      </c>
      <c r="MX28" s="277">
        <v>0</v>
      </c>
      <c r="MY28" s="277">
        <v>6</v>
      </c>
      <c r="MZ28" s="277">
        <v>0</v>
      </c>
      <c r="NA28" s="277">
        <v>0</v>
      </c>
      <c r="NB28" s="277">
        <v>0</v>
      </c>
      <c r="NC28" s="277">
        <v>0</v>
      </c>
      <c r="ND28" s="277">
        <v>0</v>
      </c>
      <c r="NE28" s="277">
        <v>0</v>
      </c>
      <c r="NF28" s="277">
        <v>0</v>
      </c>
      <c r="NG28" s="277">
        <v>0</v>
      </c>
      <c r="NH28" s="277">
        <v>0</v>
      </c>
      <c r="NI28" s="277">
        <v>0</v>
      </c>
      <c r="NJ28" s="277">
        <v>0</v>
      </c>
      <c r="NK28" s="277">
        <v>0</v>
      </c>
      <c r="NL28" s="277">
        <v>0</v>
      </c>
      <c r="NM28" s="277">
        <v>0</v>
      </c>
      <c r="NN28" s="277">
        <v>0</v>
      </c>
      <c r="NO28" s="277">
        <v>0</v>
      </c>
      <c r="NP28" s="277">
        <v>0</v>
      </c>
      <c r="NQ28" s="277">
        <v>0</v>
      </c>
      <c r="NR28" s="277">
        <v>0</v>
      </c>
      <c r="NS28" s="277">
        <v>0</v>
      </c>
      <c r="NT28" s="277">
        <v>0</v>
      </c>
      <c r="NU28" s="277">
        <v>0</v>
      </c>
      <c r="NV28" s="277">
        <v>0</v>
      </c>
      <c r="NW28" s="277">
        <v>0</v>
      </c>
      <c r="NX28" s="277">
        <v>0</v>
      </c>
      <c r="NY28" s="277">
        <v>0</v>
      </c>
      <c r="NZ28" s="277">
        <v>0</v>
      </c>
      <c r="OA28" s="277">
        <v>0</v>
      </c>
      <c r="OB28" s="277">
        <v>0</v>
      </c>
      <c r="OC28" s="277">
        <v>0</v>
      </c>
      <c r="OD28" s="277">
        <v>0</v>
      </c>
      <c r="OE28" s="277">
        <v>0</v>
      </c>
      <c r="OF28" s="277">
        <v>0</v>
      </c>
      <c r="OG28" s="277">
        <v>0</v>
      </c>
      <c r="OH28" s="277">
        <v>0</v>
      </c>
      <c r="OI28" s="277">
        <v>0</v>
      </c>
      <c r="OJ28" s="277">
        <v>0</v>
      </c>
      <c r="OK28" s="277">
        <v>0</v>
      </c>
      <c r="OL28" s="277">
        <v>4</v>
      </c>
      <c r="OM28" s="277">
        <v>0</v>
      </c>
      <c r="ON28" s="277">
        <v>0</v>
      </c>
      <c r="OO28" s="277">
        <v>0</v>
      </c>
      <c r="OP28" s="277">
        <v>0</v>
      </c>
      <c r="OQ28" s="277">
        <v>0</v>
      </c>
      <c r="OR28" s="277">
        <v>10</v>
      </c>
      <c r="OS28" s="277">
        <v>0</v>
      </c>
      <c r="OT28" s="277">
        <v>0</v>
      </c>
      <c r="OU28" s="277">
        <v>6</v>
      </c>
      <c r="OV28" s="277">
        <v>0</v>
      </c>
      <c r="OW28" s="277">
        <v>0</v>
      </c>
      <c r="OX28" s="277">
        <v>0</v>
      </c>
      <c r="OY28" s="277">
        <v>0</v>
      </c>
      <c r="OZ28" s="277">
        <v>0</v>
      </c>
      <c r="PA28" s="277">
        <v>0</v>
      </c>
      <c r="PB28" s="277">
        <v>0</v>
      </c>
      <c r="PC28" s="277">
        <v>0</v>
      </c>
      <c r="PD28" s="277">
        <v>0</v>
      </c>
      <c r="PE28" s="277">
        <v>0</v>
      </c>
      <c r="PF28" s="277">
        <v>0</v>
      </c>
      <c r="PG28" s="277">
        <v>4</v>
      </c>
      <c r="PH28" s="277">
        <v>0</v>
      </c>
      <c r="PI28" s="277">
        <v>0</v>
      </c>
      <c r="PJ28" s="277">
        <v>0</v>
      </c>
      <c r="PK28" s="277">
        <v>0</v>
      </c>
      <c r="PL28" s="277">
        <v>0</v>
      </c>
      <c r="PM28" s="277">
        <v>0</v>
      </c>
      <c r="PN28" s="277">
        <v>0</v>
      </c>
      <c r="PO28" s="277">
        <v>0</v>
      </c>
      <c r="PP28" s="277">
        <v>0</v>
      </c>
      <c r="PQ28" s="277">
        <v>0</v>
      </c>
      <c r="PR28" s="277">
        <v>0</v>
      </c>
      <c r="PS28" s="277">
        <v>0</v>
      </c>
      <c r="PT28" s="277">
        <v>0</v>
      </c>
      <c r="PU28" s="277">
        <v>0</v>
      </c>
      <c r="PV28" s="277">
        <v>7</v>
      </c>
      <c r="PW28" s="277">
        <v>0</v>
      </c>
      <c r="PX28" s="277">
        <v>0</v>
      </c>
      <c r="PY28" s="277">
        <v>6</v>
      </c>
      <c r="PZ28" s="277">
        <v>0</v>
      </c>
      <c r="QA28" s="277">
        <v>0</v>
      </c>
      <c r="QB28" s="277">
        <v>3</v>
      </c>
      <c r="QC28" s="277">
        <v>0</v>
      </c>
      <c r="QD28" s="277">
        <v>0</v>
      </c>
      <c r="QE28" s="277">
        <v>0</v>
      </c>
      <c r="QF28" s="277">
        <v>0</v>
      </c>
      <c r="QG28" s="277">
        <v>0</v>
      </c>
      <c r="QH28" s="277">
        <v>0</v>
      </c>
      <c r="QI28" s="277">
        <v>0</v>
      </c>
      <c r="QJ28" s="277">
        <v>0</v>
      </c>
      <c r="QK28" s="277">
        <v>5</v>
      </c>
      <c r="QL28" s="277">
        <v>0</v>
      </c>
      <c r="QM28" s="277">
        <v>0</v>
      </c>
      <c r="QN28" s="277">
        <v>0</v>
      </c>
      <c r="QO28" s="277">
        <v>0</v>
      </c>
      <c r="QP28" s="277">
        <v>0</v>
      </c>
      <c r="QQ28" s="277">
        <v>0</v>
      </c>
      <c r="QR28" s="277">
        <v>0</v>
      </c>
      <c r="QS28" s="277">
        <v>0</v>
      </c>
      <c r="QT28" s="277">
        <v>3</v>
      </c>
      <c r="QU28" s="277">
        <v>0</v>
      </c>
      <c r="QV28" s="277">
        <v>0</v>
      </c>
      <c r="QW28" s="277">
        <v>0</v>
      </c>
      <c r="QX28" s="277">
        <v>0</v>
      </c>
      <c r="QY28" s="277">
        <v>0</v>
      </c>
      <c r="QZ28" s="277">
        <v>4</v>
      </c>
      <c r="RA28" s="277">
        <v>0</v>
      </c>
      <c r="RB28" s="277">
        <v>0</v>
      </c>
      <c r="RC28" s="277">
        <v>6</v>
      </c>
      <c r="RD28" s="277">
        <v>0</v>
      </c>
      <c r="RE28" s="277">
        <v>0</v>
      </c>
      <c r="RF28" s="277">
        <v>0</v>
      </c>
      <c r="RG28" s="277">
        <v>0</v>
      </c>
      <c r="RH28" s="277">
        <v>0</v>
      </c>
      <c r="RI28" s="277">
        <v>0</v>
      </c>
      <c r="RJ28" s="277">
        <v>0</v>
      </c>
      <c r="RK28" s="277">
        <v>0</v>
      </c>
      <c r="RL28" s="277">
        <v>0</v>
      </c>
      <c r="RM28" s="277">
        <v>0</v>
      </c>
      <c r="RN28" s="277">
        <v>0</v>
      </c>
      <c r="RO28" s="277">
        <v>0</v>
      </c>
      <c r="RP28" s="277">
        <v>0</v>
      </c>
      <c r="RQ28" s="277">
        <v>0</v>
      </c>
      <c r="RR28" s="277">
        <v>0</v>
      </c>
      <c r="RS28" s="277">
        <v>0</v>
      </c>
      <c r="RT28" s="277">
        <v>0</v>
      </c>
      <c r="RU28" s="277">
        <v>0</v>
      </c>
      <c r="RV28" s="277">
        <v>0</v>
      </c>
      <c r="RW28" s="277">
        <v>0</v>
      </c>
      <c r="RX28" s="277">
        <v>0</v>
      </c>
      <c r="RY28" s="277">
        <v>0</v>
      </c>
      <c r="RZ28" s="277">
        <v>0</v>
      </c>
      <c r="SA28" s="277">
        <v>0</v>
      </c>
      <c r="SB28" s="277">
        <v>0</v>
      </c>
      <c r="SC28" s="277">
        <v>0</v>
      </c>
      <c r="SD28" s="277">
        <v>0</v>
      </c>
      <c r="SE28" s="277">
        <v>0</v>
      </c>
      <c r="SF28" s="277">
        <v>0</v>
      </c>
      <c r="SG28" s="277">
        <v>0</v>
      </c>
      <c r="SH28" s="277">
        <v>0</v>
      </c>
      <c r="SI28" s="277">
        <v>0</v>
      </c>
      <c r="SJ28" s="277">
        <v>0</v>
      </c>
      <c r="SK28" s="277">
        <v>0</v>
      </c>
      <c r="SL28" s="277">
        <v>0</v>
      </c>
      <c r="SM28" s="277">
        <v>0</v>
      </c>
      <c r="SN28" s="277">
        <v>0</v>
      </c>
      <c r="SO28" s="277">
        <v>0</v>
      </c>
      <c r="SP28" s="277">
        <v>0</v>
      </c>
      <c r="SQ28" s="277">
        <v>0</v>
      </c>
      <c r="SR28" s="277">
        <v>0</v>
      </c>
      <c r="SS28" s="277">
        <v>0</v>
      </c>
      <c r="ST28" s="277">
        <v>0</v>
      </c>
      <c r="SU28" s="277">
        <v>0</v>
      </c>
      <c r="SV28" s="277">
        <v>0</v>
      </c>
      <c r="SW28" s="277">
        <v>0</v>
      </c>
      <c r="SX28" s="277">
        <v>0</v>
      </c>
      <c r="SY28" s="277">
        <v>0</v>
      </c>
      <c r="SZ28" s="277">
        <v>0</v>
      </c>
      <c r="TA28" s="277">
        <v>0</v>
      </c>
      <c r="TB28" s="277">
        <v>0</v>
      </c>
      <c r="TC28" s="277">
        <v>0</v>
      </c>
      <c r="TD28" s="277">
        <v>0</v>
      </c>
      <c r="TE28" s="277">
        <v>0</v>
      </c>
      <c r="TF28" s="277">
        <v>0</v>
      </c>
      <c r="TG28" s="277">
        <v>0</v>
      </c>
      <c r="TH28" s="277">
        <v>0</v>
      </c>
      <c r="TI28" s="277">
        <v>0</v>
      </c>
      <c r="TJ28" s="277">
        <v>0</v>
      </c>
      <c r="TK28" s="277">
        <v>0</v>
      </c>
      <c r="TL28" s="277">
        <v>0</v>
      </c>
      <c r="TM28" s="277">
        <v>0</v>
      </c>
      <c r="TN28" s="277">
        <v>0</v>
      </c>
      <c r="TO28" s="277">
        <v>0</v>
      </c>
      <c r="TP28" s="277">
        <v>0</v>
      </c>
      <c r="TQ28" s="277">
        <v>0</v>
      </c>
      <c r="TR28" s="277">
        <v>0</v>
      </c>
      <c r="TS28" s="277">
        <v>0</v>
      </c>
      <c r="TT28" s="277">
        <v>0</v>
      </c>
      <c r="TU28" s="277">
        <v>0</v>
      </c>
      <c r="TV28" s="277">
        <v>0</v>
      </c>
      <c r="TW28" s="277">
        <v>0</v>
      </c>
      <c r="TX28" s="277">
        <v>0</v>
      </c>
      <c r="TY28" s="277">
        <v>0</v>
      </c>
      <c r="TZ28" s="277">
        <v>0</v>
      </c>
      <c r="UA28" s="277">
        <v>0</v>
      </c>
      <c r="UB28" s="277">
        <v>0</v>
      </c>
      <c r="UC28" s="277">
        <v>0</v>
      </c>
      <c r="UD28" s="277">
        <v>0</v>
      </c>
      <c r="UE28" s="277">
        <v>0</v>
      </c>
      <c r="UF28" s="277">
        <v>0</v>
      </c>
      <c r="UG28" s="277">
        <v>0</v>
      </c>
      <c r="UH28" s="277">
        <v>0</v>
      </c>
      <c r="UI28" s="277">
        <v>0</v>
      </c>
      <c r="UJ28" s="277">
        <v>0</v>
      </c>
      <c r="UK28" s="277">
        <v>0</v>
      </c>
      <c r="UL28" s="277">
        <v>0</v>
      </c>
      <c r="UM28" s="277">
        <v>0</v>
      </c>
      <c r="UN28" s="277">
        <v>0</v>
      </c>
      <c r="UO28" s="277">
        <v>0</v>
      </c>
      <c r="UP28" s="277">
        <v>0</v>
      </c>
      <c r="UQ28" s="277">
        <v>0</v>
      </c>
      <c r="UR28" s="277">
        <v>6</v>
      </c>
      <c r="US28" s="277">
        <v>0</v>
      </c>
      <c r="UT28" s="277">
        <v>0</v>
      </c>
      <c r="UU28" s="277">
        <v>1</v>
      </c>
      <c r="UV28" s="277">
        <v>0</v>
      </c>
      <c r="UW28" s="277">
        <v>0</v>
      </c>
      <c r="UX28" s="277">
        <v>0</v>
      </c>
      <c r="UY28" s="277">
        <v>0</v>
      </c>
      <c r="UZ28" s="277">
        <v>0</v>
      </c>
      <c r="VA28" s="277">
        <v>1</v>
      </c>
      <c r="VB28" s="277">
        <v>0</v>
      </c>
      <c r="VC28" s="277">
        <v>0</v>
      </c>
      <c r="VD28" s="277">
        <v>1</v>
      </c>
      <c r="VE28" s="277">
        <v>0</v>
      </c>
      <c r="VF28" s="277">
        <v>0</v>
      </c>
      <c r="VG28" s="277">
        <v>3</v>
      </c>
      <c r="VH28" s="277">
        <v>0</v>
      </c>
      <c r="VI28" s="277">
        <v>0</v>
      </c>
      <c r="VJ28" s="277">
        <v>0</v>
      </c>
      <c r="VK28" s="277">
        <v>0</v>
      </c>
      <c r="VL28" s="277">
        <v>0</v>
      </c>
      <c r="VM28" s="277">
        <v>0</v>
      </c>
      <c r="VN28" s="277">
        <v>0</v>
      </c>
      <c r="VO28" s="277">
        <v>0</v>
      </c>
      <c r="VP28" s="277">
        <v>0</v>
      </c>
      <c r="VQ28" s="277">
        <v>0</v>
      </c>
      <c r="VR28" s="277">
        <v>0</v>
      </c>
      <c r="VS28" s="277">
        <v>0</v>
      </c>
      <c r="VT28" s="277">
        <v>0</v>
      </c>
      <c r="VU28" s="277">
        <v>0</v>
      </c>
      <c r="VV28" s="277">
        <v>0</v>
      </c>
      <c r="VW28" s="277">
        <v>0</v>
      </c>
      <c r="VX28" s="277">
        <v>0</v>
      </c>
      <c r="VY28" s="277">
        <v>1</v>
      </c>
      <c r="VZ28" s="277">
        <v>0</v>
      </c>
      <c r="WA28" s="277">
        <v>0</v>
      </c>
      <c r="WB28" s="277">
        <v>0</v>
      </c>
      <c r="WC28" s="277">
        <v>0</v>
      </c>
      <c r="WD28" s="277">
        <v>0</v>
      </c>
      <c r="WE28" s="277">
        <v>1</v>
      </c>
      <c r="WF28" s="277">
        <v>0</v>
      </c>
      <c r="WG28" s="277">
        <v>0</v>
      </c>
      <c r="WH28" s="277">
        <v>1</v>
      </c>
      <c r="WI28" s="277">
        <v>0</v>
      </c>
      <c r="WJ28" s="277">
        <v>0</v>
      </c>
      <c r="WK28" s="277">
        <v>1</v>
      </c>
      <c r="WL28" s="277">
        <v>0</v>
      </c>
      <c r="WM28" s="277">
        <v>0</v>
      </c>
      <c r="WN28" s="277">
        <v>1</v>
      </c>
      <c r="WO28" s="277">
        <v>0</v>
      </c>
      <c r="WP28" s="277">
        <v>0</v>
      </c>
      <c r="WQ28" s="277">
        <v>0</v>
      </c>
      <c r="WR28" s="277">
        <v>0</v>
      </c>
      <c r="WS28" s="277">
        <v>0</v>
      </c>
      <c r="WT28" s="277">
        <v>1</v>
      </c>
      <c r="WU28" s="277">
        <v>0</v>
      </c>
      <c r="WV28" s="277">
        <v>0</v>
      </c>
      <c r="WW28" s="277">
        <v>2</v>
      </c>
      <c r="WX28" s="277">
        <v>0</v>
      </c>
      <c r="WY28" s="277">
        <v>0</v>
      </c>
      <c r="WZ28" s="277">
        <v>2</v>
      </c>
      <c r="XA28" s="277">
        <v>0</v>
      </c>
      <c r="XB28" s="277">
        <v>0</v>
      </c>
      <c r="XC28" s="277">
        <v>0</v>
      </c>
      <c r="XD28" s="277">
        <v>0</v>
      </c>
      <c r="XE28" s="277">
        <v>0</v>
      </c>
      <c r="XF28" s="277">
        <v>0</v>
      </c>
      <c r="XG28" s="277">
        <v>0</v>
      </c>
      <c r="XH28" s="277">
        <v>0</v>
      </c>
      <c r="XI28" s="277">
        <v>0</v>
      </c>
      <c r="XJ28" s="277">
        <v>0</v>
      </c>
      <c r="XK28" s="277">
        <v>0</v>
      </c>
      <c r="XL28" s="277">
        <v>0</v>
      </c>
      <c r="XM28" s="277">
        <v>0</v>
      </c>
      <c r="XN28" s="277">
        <v>0</v>
      </c>
      <c r="XO28" s="277">
        <v>0</v>
      </c>
      <c r="XP28" s="277">
        <v>0</v>
      </c>
      <c r="XQ28" s="277">
        <v>0</v>
      </c>
      <c r="XR28" s="277">
        <v>0</v>
      </c>
      <c r="XS28" s="277">
        <v>0</v>
      </c>
      <c r="XT28" s="277">
        <v>0</v>
      </c>
      <c r="XU28" s="277">
        <v>0</v>
      </c>
      <c r="XV28" s="277">
        <v>0</v>
      </c>
      <c r="XW28" s="277">
        <v>0</v>
      </c>
      <c r="XX28" s="277">
        <v>0</v>
      </c>
      <c r="XY28" s="277">
        <v>0</v>
      </c>
      <c r="XZ28" s="277">
        <v>0</v>
      </c>
      <c r="YA28" s="277">
        <v>0</v>
      </c>
      <c r="YB28" s="277">
        <v>0</v>
      </c>
      <c r="YC28" s="277">
        <v>0</v>
      </c>
      <c r="YD28" s="277">
        <v>0</v>
      </c>
      <c r="YE28" s="277">
        <v>0</v>
      </c>
      <c r="YF28" s="277">
        <v>0</v>
      </c>
      <c r="YG28" s="277">
        <v>0</v>
      </c>
      <c r="YH28" s="277">
        <v>0</v>
      </c>
      <c r="YI28" s="277">
        <v>0</v>
      </c>
      <c r="YJ28" s="277">
        <v>0</v>
      </c>
      <c r="YK28" s="277">
        <v>0</v>
      </c>
      <c r="YL28" s="277">
        <v>0</v>
      </c>
      <c r="YM28" s="277">
        <v>0</v>
      </c>
      <c r="YN28" s="277">
        <v>0</v>
      </c>
      <c r="YO28" s="277">
        <v>0</v>
      </c>
      <c r="YP28" s="277">
        <v>0</v>
      </c>
      <c r="YQ28" s="277">
        <v>0</v>
      </c>
      <c r="YR28" s="277">
        <v>0</v>
      </c>
      <c r="YS28" s="277">
        <v>0</v>
      </c>
      <c r="YT28" s="277">
        <v>0</v>
      </c>
      <c r="YU28" s="277">
        <v>0</v>
      </c>
      <c r="YV28" s="277">
        <v>0</v>
      </c>
      <c r="YW28" s="277">
        <v>0</v>
      </c>
      <c r="YX28" s="277">
        <v>0</v>
      </c>
      <c r="YY28" s="277">
        <v>0</v>
      </c>
      <c r="YZ28" s="277">
        <v>0</v>
      </c>
      <c r="ZA28" s="277">
        <v>0</v>
      </c>
      <c r="ZB28" s="277">
        <v>0</v>
      </c>
      <c r="ZC28" s="277">
        <v>0</v>
      </c>
      <c r="ZD28" s="277">
        <v>0</v>
      </c>
      <c r="ZE28" s="277">
        <v>0</v>
      </c>
      <c r="ZF28" s="277">
        <v>0</v>
      </c>
      <c r="ZG28" s="277">
        <v>0</v>
      </c>
      <c r="ZH28" s="277">
        <v>0</v>
      </c>
      <c r="ZI28" s="277">
        <v>0</v>
      </c>
      <c r="ZJ28" s="277">
        <v>0</v>
      </c>
      <c r="ZK28" s="277">
        <v>0</v>
      </c>
      <c r="ZL28" s="277">
        <v>0</v>
      </c>
      <c r="ZM28" s="277">
        <v>0</v>
      </c>
      <c r="ZN28" s="277">
        <v>0</v>
      </c>
      <c r="ZO28" s="277">
        <v>0</v>
      </c>
      <c r="ZP28" s="277">
        <v>0</v>
      </c>
      <c r="ZQ28" s="277">
        <v>0</v>
      </c>
      <c r="ZR28" s="277">
        <v>0</v>
      </c>
      <c r="ZS28" s="277">
        <v>0</v>
      </c>
      <c r="ZT28" s="277">
        <v>0</v>
      </c>
      <c r="ZU28" s="277">
        <v>0</v>
      </c>
      <c r="ZV28" s="277">
        <v>0</v>
      </c>
      <c r="ZW28" s="277">
        <v>0</v>
      </c>
      <c r="ZX28" s="277">
        <v>0</v>
      </c>
      <c r="ZY28" s="277">
        <v>0</v>
      </c>
      <c r="ZZ28" s="277">
        <v>0</v>
      </c>
      <c r="AAA28" s="277">
        <v>0</v>
      </c>
      <c r="AAB28" s="277">
        <v>0</v>
      </c>
      <c r="AAC28" s="277">
        <v>0</v>
      </c>
      <c r="AAD28" s="277">
        <v>0</v>
      </c>
      <c r="AAE28" s="277">
        <v>0</v>
      </c>
      <c r="AAF28" s="277">
        <v>0</v>
      </c>
      <c r="AAG28" s="277">
        <v>0</v>
      </c>
      <c r="AAH28" s="277">
        <v>0</v>
      </c>
      <c r="AAI28" s="277">
        <v>0</v>
      </c>
      <c r="AAJ28" s="277">
        <v>0</v>
      </c>
      <c r="AAK28" s="277">
        <v>0</v>
      </c>
      <c r="AAL28" s="277">
        <v>0</v>
      </c>
      <c r="AAM28" s="277">
        <v>0</v>
      </c>
      <c r="AAN28" s="277">
        <v>0</v>
      </c>
      <c r="AAO28" s="181"/>
    </row>
    <row r="29" spans="4:731" x14ac:dyDescent="0.3">
      <c r="D29" s="3" t="s">
        <v>454</v>
      </c>
      <c r="F29" s="3">
        <v>666513</v>
      </c>
      <c r="G29" s="3" t="s">
        <v>76</v>
      </c>
      <c r="H29" s="275">
        <f t="shared" si="44"/>
        <v>7.4545454545454541</v>
      </c>
      <c r="I29" s="135" t="str">
        <f t="shared" si="44"/>
        <v/>
      </c>
      <c r="J29" s="276" t="str">
        <f t="shared" si="44"/>
        <v/>
      </c>
      <c r="K29" s="275" cm="1">
        <f t="array" ref="K29">IFERROR(
  _xlfn.STDEV.S(
    IF(
      ($AA$19:$AAN$19=K$20) *
      ($AA29:$AAN29&gt;0) *
      ($AA$17:$AAN$17 &gt;= $H$17) *
      ($AA$17:$AAN$17 &lt;= $I$17),
      $AA29:$AAN29
    )
  ),
  ""
)</f>
        <v>4.0586607733003843</v>
      </c>
      <c r="L29" s="135" t="str" cm="1">
        <f t="array" ref="L29">IFERROR(
  _xlfn.STDEV.S(
    IF(
      ($AA$19:$AAN$19=L$20) *
      ($AA29:$AAN29&gt;0) *
      ($AA$17:$AAN$17 &gt;= $H$17) *
      ($AA$17:$AAN$17 &lt;= $I$17),
      $AA29:$AAN29
    )
  ),
  ""
)</f>
        <v/>
      </c>
      <c r="M29" s="276" t="str" cm="1">
        <f t="array" ref="M29">IFERROR(
  _xlfn.STDEV.S(
    IF(
      ($AA$19:$AAN$19=M$20) *
      ($AA29:$AAN29&gt;0) *
      ($AA$17:$AAN$17 &gt;= $H$17) *
      ($AA$17:$AAN$17 &lt;= $I$17),
      $AA29:$AAN29
    )
  ),
  ""
)</f>
        <v/>
      </c>
      <c r="N29" s="275">
        <f t="shared" si="45"/>
        <v>17</v>
      </c>
      <c r="O29" s="135">
        <f t="shared" si="45"/>
        <v>0</v>
      </c>
      <c r="P29" s="276">
        <f t="shared" si="45"/>
        <v>0</v>
      </c>
      <c r="Q29">
        <f>VLOOKUP($F29,Old!$C$23:$G$43,3)</f>
        <v>0.5</v>
      </c>
      <c r="R29">
        <f t="shared" si="46"/>
        <v>3.7272727272727271</v>
      </c>
      <c r="S29" t="str">
        <f t="shared" si="46"/>
        <v/>
      </c>
      <c r="T29" t="str">
        <f t="shared" si="47"/>
        <v/>
      </c>
      <c r="U29">
        <f>VLOOKUP($F29,Old!$C$23:$G$43,5)</f>
        <v>0.5</v>
      </c>
      <c r="V29" t="str">
        <f t="shared" si="48"/>
        <v/>
      </c>
      <c r="X29" s="66" t="s">
        <v>455</v>
      </c>
      <c r="Y29" s="199"/>
      <c r="Z29" s="3">
        <v>666513</v>
      </c>
      <c r="AA29" s="277">
        <v>0</v>
      </c>
      <c r="AB29" s="277">
        <v>0</v>
      </c>
      <c r="AC29" s="277">
        <v>0</v>
      </c>
      <c r="AD29" s="277">
        <v>0</v>
      </c>
      <c r="AE29" s="277">
        <v>0</v>
      </c>
      <c r="AF29" s="277">
        <v>0</v>
      </c>
      <c r="AG29" s="277">
        <v>0</v>
      </c>
      <c r="AH29" s="277">
        <v>0</v>
      </c>
      <c r="AI29" s="277">
        <v>0</v>
      </c>
      <c r="AJ29" s="277">
        <v>0</v>
      </c>
      <c r="AK29" s="277">
        <v>0</v>
      </c>
      <c r="AL29" s="277">
        <v>0</v>
      </c>
      <c r="AM29" s="277">
        <v>0</v>
      </c>
      <c r="AN29" s="277">
        <v>0</v>
      </c>
      <c r="AO29" s="277">
        <v>0</v>
      </c>
      <c r="AP29" s="277">
        <v>0</v>
      </c>
      <c r="AQ29" s="277">
        <v>0</v>
      </c>
      <c r="AR29" s="277">
        <v>0</v>
      </c>
      <c r="AS29" s="277">
        <v>0</v>
      </c>
      <c r="AT29" s="277">
        <v>0</v>
      </c>
      <c r="AU29" s="277">
        <v>0</v>
      </c>
      <c r="AV29" s="277">
        <v>0</v>
      </c>
      <c r="AW29" s="277">
        <v>0</v>
      </c>
      <c r="AX29" s="277">
        <v>0</v>
      </c>
      <c r="AY29" s="277">
        <v>0</v>
      </c>
      <c r="AZ29" s="277">
        <v>0</v>
      </c>
      <c r="BA29" s="277">
        <v>0</v>
      </c>
      <c r="BB29" s="277">
        <v>0</v>
      </c>
      <c r="BC29" s="277">
        <v>0</v>
      </c>
      <c r="BD29" s="277">
        <v>0</v>
      </c>
      <c r="BE29" s="277">
        <v>0</v>
      </c>
      <c r="BF29" s="277">
        <v>0</v>
      </c>
      <c r="BG29" s="277">
        <v>0</v>
      </c>
      <c r="BH29" s="277">
        <v>0</v>
      </c>
      <c r="BI29" s="277">
        <v>0</v>
      </c>
      <c r="BJ29" s="277">
        <v>0</v>
      </c>
      <c r="BK29" s="277">
        <v>0</v>
      </c>
      <c r="BL29" s="277">
        <v>0</v>
      </c>
      <c r="BM29" s="277">
        <v>0</v>
      </c>
      <c r="BN29" s="277">
        <v>0</v>
      </c>
      <c r="BO29" s="277">
        <v>0</v>
      </c>
      <c r="BP29" s="277">
        <v>0</v>
      </c>
      <c r="BQ29" s="277">
        <v>0</v>
      </c>
      <c r="BR29" s="277">
        <v>0</v>
      </c>
      <c r="BS29" s="277">
        <v>0</v>
      </c>
      <c r="BT29" s="277">
        <v>0</v>
      </c>
      <c r="BU29" s="277">
        <v>0</v>
      </c>
      <c r="BV29" s="277">
        <v>0</v>
      </c>
      <c r="BW29" s="277">
        <v>0</v>
      </c>
      <c r="BX29" s="277">
        <v>0</v>
      </c>
      <c r="BY29" s="277">
        <v>0</v>
      </c>
      <c r="BZ29" s="277">
        <v>0</v>
      </c>
      <c r="CA29" s="277">
        <v>0</v>
      </c>
      <c r="CB29" s="277">
        <v>0</v>
      </c>
      <c r="CC29" s="277">
        <v>0</v>
      </c>
      <c r="CD29" s="277">
        <v>0</v>
      </c>
      <c r="CE29" s="277">
        <v>0</v>
      </c>
      <c r="CF29" s="277">
        <v>0</v>
      </c>
      <c r="CG29" s="277">
        <v>0</v>
      </c>
      <c r="CH29" s="277">
        <v>0</v>
      </c>
      <c r="CI29" s="277">
        <v>0</v>
      </c>
      <c r="CJ29" s="277">
        <v>0</v>
      </c>
      <c r="CK29" s="277">
        <v>0</v>
      </c>
      <c r="CL29" s="277">
        <v>0</v>
      </c>
      <c r="CM29" s="277">
        <v>0</v>
      </c>
      <c r="CN29" s="277">
        <v>0</v>
      </c>
      <c r="CO29" s="277">
        <v>0</v>
      </c>
      <c r="CP29" s="277">
        <v>0</v>
      </c>
      <c r="CQ29" s="277">
        <v>0</v>
      </c>
      <c r="CR29" s="277">
        <v>0</v>
      </c>
      <c r="CS29" s="277">
        <v>0</v>
      </c>
      <c r="CT29" s="277">
        <v>0</v>
      </c>
      <c r="CU29" s="277">
        <v>0</v>
      </c>
      <c r="CV29" s="277">
        <v>0</v>
      </c>
      <c r="CW29" s="277">
        <v>0</v>
      </c>
      <c r="CX29" s="277">
        <v>20</v>
      </c>
      <c r="CY29" s="277">
        <v>0</v>
      </c>
      <c r="CZ29" s="277">
        <v>0</v>
      </c>
      <c r="DA29" s="277">
        <v>0</v>
      </c>
      <c r="DB29" s="277">
        <v>0</v>
      </c>
      <c r="DC29" s="277">
        <v>0</v>
      </c>
      <c r="DD29" s="277">
        <v>0</v>
      </c>
      <c r="DE29" s="277">
        <v>0</v>
      </c>
      <c r="DF29" s="277">
        <v>0</v>
      </c>
      <c r="DG29" s="277">
        <v>0</v>
      </c>
      <c r="DH29" s="277">
        <v>0</v>
      </c>
      <c r="DI29" s="277">
        <v>0</v>
      </c>
      <c r="DJ29" s="277">
        <v>0</v>
      </c>
      <c r="DK29" s="277">
        <v>0</v>
      </c>
      <c r="DL29" s="277">
        <v>0</v>
      </c>
      <c r="DM29" s="277">
        <v>0</v>
      </c>
      <c r="DN29" s="277">
        <v>0</v>
      </c>
      <c r="DO29" s="277">
        <v>0</v>
      </c>
      <c r="DP29" s="277">
        <v>0</v>
      </c>
      <c r="DQ29" s="277">
        <v>0</v>
      </c>
      <c r="DR29" s="277">
        <v>0</v>
      </c>
      <c r="DS29" s="277">
        <v>0</v>
      </c>
      <c r="DT29" s="277">
        <v>0</v>
      </c>
      <c r="DU29" s="277">
        <v>0</v>
      </c>
      <c r="DV29" s="277">
        <v>0</v>
      </c>
      <c r="DW29" s="277">
        <v>0</v>
      </c>
      <c r="DX29" s="277">
        <v>0</v>
      </c>
      <c r="DY29" s="277">
        <v>0</v>
      </c>
      <c r="DZ29" s="277">
        <v>0</v>
      </c>
      <c r="EA29" s="277">
        <v>0</v>
      </c>
      <c r="EB29" s="277">
        <v>0</v>
      </c>
      <c r="EC29" s="277">
        <v>0</v>
      </c>
      <c r="ED29" s="277">
        <v>0</v>
      </c>
      <c r="EE29" s="277">
        <v>0</v>
      </c>
      <c r="EF29" s="277">
        <v>0</v>
      </c>
      <c r="EG29" s="277">
        <v>5</v>
      </c>
      <c r="EH29" s="277">
        <v>9</v>
      </c>
      <c r="EI29" s="277">
        <v>0</v>
      </c>
      <c r="EJ29" s="277">
        <v>0</v>
      </c>
      <c r="EK29" s="277">
        <v>0</v>
      </c>
      <c r="EL29" s="277">
        <v>0</v>
      </c>
      <c r="EM29" s="277">
        <v>0</v>
      </c>
      <c r="EN29" s="277">
        <v>0</v>
      </c>
      <c r="EO29" s="277">
        <v>0</v>
      </c>
      <c r="EP29" s="277">
        <v>0</v>
      </c>
      <c r="EQ29" s="277">
        <v>0</v>
      </c>
      <c r="ER29" s="277">
        <v>0</v>
      </c>
      <c r="ES29" s="277">
        <v>0</v>
      </c>
      <c r="ET29" s="277">
        <v>0</v>
      </c>
      <c r="EU29" s="277">
        <v>0</v>
      </c>
      <c r="EV29" s="277">
        <v>0</v>
      </c>
      <c r="EW29" s="277">
        <v>0</v>
      </c>
      <c r="EX29" s="277">
        <v>0</v>
      </c>
      <c r="EY29" s="277">
        <v>0</v>
      </c>
      <c r="EZ29" s="277">
        <v>0</v>
      </c>
      <c r="FA29" s="277">
        <v>0</v>
      </c>
      <c r="FB29" s="277">
        <v>0</v>
      </c>
      <c r="FC29" s="277">
        <v>0</v>
      </c>
      <c r="FD29" s="277">
        <v>0</v>
      </c>
      <c r="FE29" s="277">
        <v>0</v>
      </c>
      <c r="FF29" s="277">
        <v>0</v>
      </c>
      <c r="FG29" s="277">
        <v>0</v>
      </c>
      <c r="FH29" s="277">
        <v>0</v>
      </c>
      <c r="FI29" s="277">
        <v>0</v>
      </c>
      <c r="FJ29" s="277">
        <v>0</v>
      </c>
      <c r="FK29" s="277">
        <v>0</v>
      </c>
      <c r="FL29" s="277">
        <v>0</v>
      </c>
      <c r="FM29" s="277">
        <v>0</v>
      </c>
      <c r="FN29" s="277">
        <v>0</v>
      </c>
      <c r="FO29" s="277">
        <v>0</v>
      </c>
      <c r="FP29" s="277">
        <v>0</v>
      </c>
      <c r="FQ29" s="277">
        <v>0</v>
      </c>
      <c r="FR29" s="277">
        <v>0</v>
      </c>
      <c r="FS29" s="277">
        <v>0</v>
      </c>
      <c r="FT29" s="277">
        <v>0</v>
      </c>
      <c r="FU29" s="277">
        <v>0</v>
      </c>
      <c r="FV29" s="277">
        <v>0</v>
      </c>
      <c r="FW29" s="277">
        <v>0</v>
      </c>
      <c r="FX29" s="277">
        <v>0</v>
      </c>
      <c r="FY29" s="277">
        <v>0</v>
      </c>
      <c r="FZ29" s="277">
        <v>0</v>
      </c>
      <c r="GA29" s="277">
        <v>0</v>
      </c>
      <c r="GB29" s="277">
        <v>0</v>
      </c>
      <c r="GC29" s="277">
        <v>0</v>
      </c>
      <c r="GD29" s="277">
        <v>0</v>
      </c>
      <c r="GE29" s="277">
        <v>0</v>
      </c>
      <c r="GF29" s="277">
        <v>0</v>
      </c>
      <c r="GG29" s="277">
        <v>0</v>
      </c>
      <c r="GH29" s="277">
        <v>0</v>
      </c>
      <c r="GI29" s="277">
        <v>0</v>
      </c>
      <c r="GJ29" s="277">
        <v>0</v>
      </c>
      <c r="GK29" s="277">
        <v>0</v>
      </c>
      <c r="GL29" s="277">
        <v>0</v>
      </c>
      <c r="GM29" s="277">
        <v>0</v>
      </c>
      <c r="GN29" s="277">
        <v>0</v>
      </c>
      <c r="GO29" s="277">
        <v>0</v>
      </c>
      <c r="GP29" s="277">
        <v>0</v>
      </c>
      <c r="GQ29" s="277">
        <v>0</v>
      </c>
      <c r="GR29" s="277">
        <v>0</v>
      </c>
      <c r="GS29" s="277">
        <v>0</v>
      </c>
      <c r="GT29" s="277">
        <v>0</v>
      </c>
      <c r="GU29" s="277">
        <v>0</v>
      </c>
      <c r="GV29" s="277">
        <v>0</v>
      </c>
      <c r="GW29" s="277">
        <v>0</v>
      </c>
      <c r="GX29" s="277">
        <v>0</v>
      </c>
      <c r="GY29" s="277">
        <v>0</v>
      </c>
      <c r="GZ29" s="277">
        <v>0</v>
      </c>
      <c r="HA29" s="277">
        <v>0</v>
      </c>
      <c r="HB29" s="277">
        <v>0</v>
      </c>
      <c r="HC29" s="277">
        <v>0</v>
      </c>
      <c r="HD29" s="277">
        <v>0</v>
      </c>
      <c r="HE29" s="277">
        <v>0</v>
      </c>
      <c r="HF29" s="277">
        <v>0</v>
      </c>
      <c r="HG29" s="277">
        <v>0</v>
      </c>
      <c r="HH29" s="277">
        <v>0</v>
      </c>
      <c r="HI29" s="277">
        <v>0</v>
      </c>
      <c r="HJ29" s="277">
        <v>0</v>
      </c>
      <c r="HK29" s="277">
        <v>0</v>
      </c>
      <c r="HL29" s="277">
        <v>0</v>
      </c>
      <c r="HM29" s="277">
        <v>0</v>
      </c>
      <c r="HN29" s="277">
        <v>0</v>
      </c>
      <c r="HO29" s="277">
        <v>0</v>
      </c>
      <c r="HP29" s="277">
        <v>0</v>
      </c>
      <c r="HQ29" s="277">
        <v>0</v>
      </c>
      <c r="HR29" s="277">
        <v>0</v>
      </c>
      <c r="HS29" s="277">
        <v>0</v>
      </c>
      <c r="HT29" s="277">
        <v>0</v>
      </c>
      <c r="HU29" s="277">
        <v>0</v>
      </c>
      <c r="HV29" s="277">
        <v>0</v>
      </c>
      <c r="HW29" s="277">
        <v>0</v>
      </c>
      <c r="HX29" s="277">
        <v>0</v>
      </c>
      <c r="HY29" s="277">
        <v>0</v>
      </c>
      <c r="HZ29" s="277">
        <v>0</v>
      </c>
      <c r="IA29" s="277">
        <v>0</v>
      </c>
      <c r="IB29" s="277">
        <v>0</v>
      </c>
      <c r="IC29" s="277">
        <v>14</v>
      </c>
      <c r="ID29" s="277">
        <v>0</v>
      </c>
      <c r="IE29" s="277">
        <v>0</v>
      </c>
      <c r="IF29" s="277">
        <v>0</v>
      </c>
      <c r="IG29" s="277">
        <v>0</v>
      </c>
      <c r="IH29" s="277">
        <v>0</v>
      </c>
      <c r="II29" s="277">
        <v>21</v>
      </c>
      <c r="IJ29" s="277">
        <v>0</v>
      </c>
      <c r="IK29" s="277">
        <v>0</v>
      </c>
      <c r="IL29" s="277">
        <v>0</v>
      </c>
      <c r="IM29" s="277">
        <v>0</v>
      </c>
      <c r="IN29" s="277">
        <v>0</v>
      </c>
      <c r="IO29" s="277">
        <v>0</v>
      </c>
      <c r="IP29" s="277">
        <v>0</v>
      </c>
      <c r="IQ29" s="277">
        <v>0</v>
      </c>
      <c r="IR29" s="277">
        <v>0</v>
      </c>
      <c r="IS29" s="277">
        <v>0</v>
      </c>
      <c r="IT29" s="277">
        <v>0</v>
      </c>
      <c r="IU29" s="277">
        <v>0</v>
      </c>
      <c r="IV29" s="277">
        <v>0</v>
      </c>
      <c r="IW29" s="277">
        <v>0</v>
      </c>
      <c r="IX29" s="277">
        <v>0</v>
      </c>
      <c r="IY29" s="277">
        <v>0</v>
      </c>
      <c r="IZ29" s="277">
        <v>0</v>
      </c>
      <c r="JA29" s="277">
        <v>0</v>
      </c>
      <c r="JB29" s="277">
        <v>0</v>
      </c>
      <c r="JC29" s="277">
        <v>0</v>
      </c>
      <c r="JD29" s="277">
        <v>0</v>
      </c>
      <c r="JE29" s="277">
        <v>0</v>
      </c>
      <c r="JF29" s="277">
        <v>0</v>
      </c>
      <c r="JG29" s="277">
        <v>0</v>
      </c>
      <c r="JH29" s="277">
        <v>0</v>
      </c>
      <c r="JI29" s="277">
        <v>0</v>
      </c>
      <c r="JJ29" s="277">
        <v>0</v>
      </c>
      <c r="JK29" s="277">
        <v>0</v>
      </c>
      <c r="JL29" s="277">
        <v>0</v>
      </c>
      <c r="JM29" s="277">
        <v>23</v>
      </c>
      <c r="JN29" s="277">
        <v>0</v>
      </c>
      <c r="JO29" s="277">
        <v>0</v>
      </c>
      <c r="JP29" s="277">
        <v>10</v>
      </c>
      <c r="JQ29" s="277">
        <v>0</v>
      </c>
      <c r="JR29" s="277">
        <v>0</v>
      </c>
      <c r="JS29" s="277">
        <v>0</v>
      </c>
      <c r="JT29" s="277">
        <v>0</v>
      </c>
      <c r="JU29" s="277">
        <v>0</v>
      </c>
      <c r="JV29" s="277">
        <v>0</v>
      </c>
      <c r="JW29" s="277">
        <v>0</v>
      </c>
      <c r="JX29" s="277">
        <v>0</v>
      </c>
      <c r="JY29" s="277">
        <v>0</v>
      </c>
      <c r="JZ29" s="277">
        <v>0</v>
      </c>
      <c r="KA29" s="277">
        <v>0</v>
      </c>
      <c r="KB29" s="277">
        <v>0</v>
      </c>
      <c r="KC29" s="277">
        <v>0</v>
      </c>
      <c r="KD29" s="277">
        <v>0</v>
      </c>
      <c r="KE29" s="277">
        <v>0</v>
      </c>
      <c r="KF29" s="277">
        <v>0</v>
      </c>
      <c r="KG29" s="277">
        <v>0</v>
      </c>
      <c r="KH29" s="277">
        <v>0</v>
      </c>
      <c r="KI29" s="277">
        <v>0</v>
      </c>
      <c r="KJ29" s="277">
        <v>0</v>
      </c>
      <c r="KK29" s="277">
        <v>0</v>
      </c>
      <c r="KL29" s="277">
        <v>0</v>
      </c>
      <c r="KM29" s="277">
        <v>0</v>
      </c>
      <c r="KN29" s="277">
        <v>0</v>
      </c>
      <c r="KO29" s="277">
        <v>0</v>
      </c>
      <c r="KP29" s="277">
        <v>0</v>
      </c>
      <c r="KQ29" s="277">
        <v>0</v>
      </c>
      <c r="KR29" s="277">
        <v>0</v>
      </c>
      <c r="KS29" s="277">
        <v>0</v>
      </c>
      <c r="KT29" s="277">
        <v>0</v>
      </c>
      <c r="KU29" s="277">
        <v>0</v>
      </c>
      <c r="KV29" s="277">
        <v>0</v>
      </c>
      <c r="KW29" s="277">
        <v>0</v>
      </c>
      <c r="KX29" s="277">
        <v>0</v>
      </c>
      <c r="KY29" s="277">
        <v>0</v>
      </c>
      <c r="KZ29" s="277">
        <v>0</v>
      </c>
      <c r="LA29" s="277">
        <v>0</v>
      </c>
      <c r="LB29" s="277">
        <v>0</v>
      </c>
      <c r="LC29" s="277">
        <v>0</v>
      </c>
      <c r="LD29" s="277">
        <v>0</v>
      </c>
      <c r="LE29" s="277">
        <v>0</v>
      </c>
      <c r="LF29" s="277">
        <v>0</v>
      </c>
      <c r="LG29" s="277">
        <v>0</v>
      </c>
      <c r="LH29" s="277">
        <v>0</v>
      </c>
      <c r="LI29" s="277">
        <v>0</v>
      </c>
      <c r="LJ29" s="277">
        <v>0</v>
      </c>
      <c r="LK29" s="277">
        <v>0</v>
      </c>
      <c r="LL29" s="277">
        <v>0</v>
      </c>
      <c r="LM29" s="277">
        <v>0</v>
      </c>
      <c r="LN29" s="277">
        <v>0</v>
      </c>
      <c r="LO29" s="277">
        <v>0</v>
      </c>
      <c r="LP29" s="277">
        <v>0</v>
      </c>
      <c r="LQ29" s="277">
        <v>0</v>
      </c>
      <c r="LR29" s="277">
        <v>0</v>
      </c>
      <c r="LS29" s="277">
        <v>0</v>
      </c>
      <c r="LT29" s="277">
        <v>0</v>
      </c>
      <c r="LU29" s="277">
        <v>0</v>
      </c>
      <c r="LV29" s="277">
        <v>0</v>
      </c>
      <c r="LW29" s="277">
        <v>0</v>
      </c>
      <c r="LX29" s="277">
        <v>0</v>
      </c>
      <c r="LY29" s="277">
        <v>0</v>
      </c>
      <c r="LZ29" s="277">
        <v>0</v>
      </c>
      <c r="MA29" s="277">
        <v>3</v>
      </c>
      <c r="MB29" s="277">
        <v>0</v>
      </c>
      <c r="MC29" s="277">
        <v>0</v>
      </c>
      <c r="MD29" s="277">
        <v>0</v>
      </c>
      <c r="ME29" s="277">
        <v>0</v>
      </c>
      <c r="MF29" s="277">
        <v>0</v>
      </c>
      <c r="MG29" s="277">
        <v>0</v>
      </c>
      <c r="MH29" s="277">
        <v>0</v>
      </c>
      <c r="MI29" s="277">
        <v>0</v>
      </c>
      <c r="MJ29" s="277">
        <v>0</v>
      </c>
      <c r="MK29" s="277">
        <v>0</v>
      </c>
      <c r="ML29" s="277">
        <v>0</v>
      </c>
      <c r="MM29" s="277">
        <v>0</v>
      </c>
      <c r="MN29" s="277">
        <v>0</v>
      </c>
      <c r="MO29" s="277">
        <v>0</v>
      </c>
      <c r="MP29" s="277">
        <v>0</v>
      </c>
      <c r="MQ29" s="277">
        <v>0</v>
      </c>
      <c r="MR29" s="277">
        <v>0</v>
      </c>
      <c r="MS29" s="277">
        <v>25</v>
      </c>
      <c r="MT29" s="277">
        <v>0</v>
      </c>
      <c r="MU29" s="277">
        <v>0</v>
      </c>
      <c r="MV29" s="277">
        <v>0</v>
      </c>
      <c r="MW29" s="277">
        <v>0</v>
      </c>
      <c r="MX29" s="277">
        <v>0</v>
      </c>
      <c r="MY29" s="277">
        <v>24</v>
      </c>
      <c r="MZ29" s="277">
        <v>0</v>
      </c>
      <c r="NA29" s="277">
        <v>0</v>
      </c>
      <c r="NB29" s="277">
        <v>30</v>
      </c>
      <c r="NC29" s="277">
        <v>0</v>
      </c>
      <c r="ND29" s="277">
        <v>0</v>
      </c>
      <c r="NE29" s="277">
        <v>5</v>
      </c>
      <c r="NF29" s="277">
        <v>0</v>
      </c>
      <c r="NG29" s="277">
        <v>0</v>
      </c>
      <c r="NH29" s="277">
        <v>2</v>
      </c>
      <c r="NI29" s="277">
        <v>0</v>
      </c>
      <c r="NJ29" s="277">
        <v>0</v>
      </c>
      <c r="NK29" s="277">
        <v>0</v>
      </c>
      <c r="NL29" s="277">
        <v>0</v>
      </c>
      <c r="NM29" s="277">
        <v>0</v>
      </c>
      <c r="NN29" s="277">
        <v>0</v>
      </c>
      <c r="NO29" s="277">
        <v>0</v>
      </c>
      <c r="NP29" s="277">
        <v>0</v>
      </c>
      <c r="NQ29" s="277">
        <v>0</v>
      </c>
      <c r="NR29" s="277">
        <v>0</v>
      </c>
      <c r="NS29" s="277">
        <v>0</v>
      </c>
      <c r="NT29" s="277">
        <v>10</v>
      </c>
      <c r="NU29" s="277">
        <v>0</v>
      </c>
      <c r="NV29" s="277">
        <v>0</v>
      </c>
      <c r="NW29" s="277">
        <v>22</v>
      </c>
      <c r="NX29" s="277">
        <v>0</v>
      </c>
      <c r="NY29" s="277">
        <v>0</v>
      </c>
      <c r="NZ29" s="277">
        <v>0</v>
      </c>
      <c r="OA29" s="277">
        <v>0</v>
      </c>
      <c r="OB29" s="277">
        <v>0</v>
      </c>
      <c r="OC29" s="277">
        <v>6</v>
      </c>
      <c r="OD29" s="277">
        <v>0</v>
      </c>
      <c r="OE29" s="277">
        <v>0</v>
      </c>
      <c r="OF29" s="277">
        <v>0</v>
      </c>
      <c r="OG29" s="277">
        <v>0</v>
      </c>
      <c r="OH29" s="277">
        <v>0</v>
      </c>
      <c r="OI29" s="277">
        <v>0</v>
      </c>
      <c r="OJ29" s="277">
        <v>0</v>
      </c>
      <c r="OK29" s="277">
        <v>0</v>
      </c>
      <c r="OL29" s="277">
        <v>23</v>
      </c>
      <c r="OM29" s="277">
        <v>0</v>
      </c>
      <c r="ON29" s="277">
        <v>0</v>
      </c>
      <c r="OO29" s="277">
        <v>0</v>
      </c>
      <c r="OP29" s="277">
        <v>0</v>
      </c>
      <c r="OQ29" s="277">
        <v>0</v>
      </c>
      <c r="OR29" s="277">
        <v>21</v>
      </c>
      <c r="OS29" s="277">
        <v>0</v>
      </c>
      <c r="OT29" s="277">
        <v>0</v>
      </c>
      <c r="OU29" s="277">
        <v>22</v>
      </c>
      <c r="OV29" s="277">
        <v>0</v>
      </c>
      <c r="OW29" s="277">
        <v>0</v>
      </c>
      <c r="OX29" s="277">
        <v>0</v>
      </c>
      <c r="OY29" s="277">
        <v>0</v>
      </c>
      <c r="OZ29" s="277">
        <v>0</v>
      </c>
      <c r="PA29" s="277">
        <v>24</v>
      </c>
      <c r="PB29" s="277">
        <v>0</v>
      </c>
      <c r="PC29" s="277">
        <v>0</v>
      </c>
      <c r="PD29" s="277">
        <v>30</v>
      </c>
      <c r="PE29" s="277">
        <v>0</v>
      </c>
      <c r="PF29" s="277">
        <v>0</v>
      </c>
      <c r="PG29" s="277">
        <v>29</v>
      </c>
      <c r="PH29" s="277">
        <v>0</v>
      </c>
      <c r="PI29" s="277">
        <v>0</v>
      </c>
      <c r="PJ29" s="277">
        <v>0</v>
      </c>
      <c r="PK29" s="277">
        <v>0</v>
      </c>
      <c r="PL29" s="277">
        <v>0</v>
      </c>
      <c r="PM29" s="277">
        <v>0</v>
      </c>
      <c r="PN29" s="277">
        <v>0</v>
      </c>
      <c r="PO29" s="277">
        <v>0</v>
      </c>
      <c r="PP29" s="277">
        <v>17</v>
      </c>
      <c r="PQ29" s="277">
        <v>0</v>
      </c>
      <c r="PR29" s="277">
        <v>0</v>
      </c>
      <c r="PS29" s="277">
        <v>0</v>
      </c>
      <c r="PT29" s="277">
        <v>0</v>
      </c>
      <c r="PU29" s="277">
        <v>0</v>
      </c>
      <c r="PV29" s="277">
        <v>0</v>
      </c>
      <c r="PW29" s="277">
        <v>0</v>
      </c>
      <c r="PX29" s="277">
        <v>0</v>
      </c>
      <c r="PY29" s="277">
        <v>0</v>
      </c>
      <c r="PZ29" s="277">
        <v>0</v>
      </c>
      <c r="QA29" s="277">
        <v>0</v>
      </c>
      <c r="QB29" s="277">
        <v>0</v>
      </c>
      <c r="QC29" s="277">
        <v>0</v>
      </c>
      <c r="QD29" s="277">
        <v>0</v>
      </c>
      <c r="QE29" s="277">
        <v>28</v>
      </c>
      <c r="QF29" s="277">
        <v>0</v>
      </c>
      <c r="QG29" s="277">
        <v>0</v>
      </c>
      <c r="QH29" s="277">
        <v>0</v>
      </c>
      <c r="QI29" s="277">
        <v>0</v>
      </c>
      <c r="QJ29" s="277">
        <v>0</v>
      </c>
      <c r="QK29" s="277">
        <v>21</v>
      </c>
      <c r="QL29" s="277">
        <v>0</v>
      </c>
      <c r="QM29" s="277">
        <v>0</v>
      </c>
      <c r="QN29" s="277">
        <v>11</v>
      </c>
      <c r="QO29" s="277">
        <v>0</v>
      </c>
      <c r="QP29" s="277">
        <v>0</v>
      </c>
      <c r="QQ29" s="277">
        <v>0</v>
      </c>
      <c r="QR29" s="277">
        <v>0</v>
      </c>
      <c r="QS29" s="277">
        <v>0</v>
      </c>
      <c r="QT29" s="277">
        <v>0</v>
      </c>
      <c r="QU29" s="277">
        <v>0</v>
      </c>
      <c r="QV29" s="277">
        <v>0</v>
      </c>
      <c r="QW29" s="277">
        <v>0</v>
      </c>
      <c r="QX29" s="277">
        <v>0</v>
      </c>
      <c r="QY29" s="277">
        <v>0</v>
      </c>
      <c r="QZ29" s="277">
        <v>0</v>
      </c>
      <c r="RA29" s="277">
        <v>0</v>
      </c>
      <c r="RB29" s="277">
        <v>0</v>
      </c>
      <c r="RC29" s="277">
        <v>0</v>
      </c>
      <c r="RD29" s="277">
        <v>0</v>
      </c>
      <c r="RE29" s="277">
        <v>0</v>
      </c>
      <c r="RF29" s="277">
        <v>0</v>
      </c>
      <c r="RG29" s="277">
        <v>0</v>
      </c>
      <c r="RH29" s="277">
        <v>0</v>
      </c>
      <c r="RI29" s="277">
        <v>0</v>
      </c>
      <c r="RJ29" s="277">
        <v>0</v>
      </c>
      <c r="RK29" s="277">
        <v>0</v>
      </c>
      <c r="RL29" s="277">
        <v>0</v>
      </c>
      <c r="RM29" s="277">
        <v>0</v>
      </c>
      <c r="RN29" s="277">
        <v>0</v>
      </c>
      <c r="RO29" s="277">
        <v>0</v>
      </c>
      <c r="RP29" s="277">
        <v>0</v>
      </c>
      <c r="RQ29" s="277">
        <v>0</v>
      </c>
      <c r="RR29" s="277">
        <v>0</v>
      </c>
      <c r="RS29" s="277">
        <v>0</v>
      </c>
      <c r="RT29" s="277">
        <v>0</v>
      </c>
      <c r="RU29" s="277">
        <v>0</v>
      </c>
      <c r="RV29" s="277">
        <v>0</v>
      </c>
      <c r="RW29" s="277">
        <v>0</v>
      </c>
      <c r="RX29" s="277">
        <v>0</v>
      </c>
      <c r="RY29" s="277">
        <v>0</v>
      </c>
      <c r="RZ29" s="277">
        <v>0</v>
      </c>
      <c r="SA29" s="277">
        <v>0</v>
      </c>
      <c r="SB29" s="277">
        <v>0</v>
      </c>
      <c r="SC29" s="277">
        <v>0</v>
      </c>
      <c r="SD29" s="277">
        <v>0</v>
      </c>
      <c r="SE29" s="277">
        <v>0</v>
      </c>
      <c r="SF29" s="277">
        <v>0</v>
      </c>
      <c r="SG29" s="277">
        <v>0</v>
      </c>
      <c r="SH29" s="277">
        <v>0</v>
      </c>
      <c r="SI29" s="277">
        <v>0</v>
      </c>
      <c r="SJ29" s="277">
        <v>0</v>
      </c>
      <c r="SK29" s="277">
        <v>0</v>
      </c>
      <c r="SL29" s="277">
        <v>0</v>
      </c>
      <c r="SM29" s="277">
        <v>0</v>
      </c>
      <c r="SN29" s="277">
        <v>0</v>
      </c>
      <c r="SO29" s="277">
        <v>0</v>
      </c>
      <c r="SP29" s="277">
        <v>0</v>
      </c>
      <c r="SQ29" s="277">
        <v>0</v>
      </c>
      <c r="SR29" s="277">
        <v>0</v>
      </c>
      <c r="SS29" s="277">
        <v>0</v>
      </c>
      <c r="ST29" s="277">
        <v>0</v>
      </c>
      <c r="SU29" s="277">
        <v>0</v>
      </c>
      <c r="SV29" s="277">
        <v>0</v>
      </c>
      <c r="SW29" s="277">
        <v>0</v>
      </c>
      <c r="SX29" s="277">
        <v>0</v>
      </c>
      <c r="SY29" s="277">
        <v>0</v>
      </c>
      <c r="SZ29" s="277">
        <v>0</v>
      </c>
      <c r="TA29" s="277">
        <v>0</v>
      </c>
      <c r="TB29" s="277">
        <v>0</v>
      </c>
      <c r="TC29" s="277">
        <v>0</v>
      </c>
      <c r="TD29" s="277">
        <v>0</v>
      </c>
      <c r="TE29" s="277">
        <v>0</v>
      </c>
      <c r="TF29" s="277">
        <v>0</v>
      </c>
      <c r="TG29" s="277">
        <v>0</v>
      </c>
      <c r="TH29" s="277">
        <v>0</v>
      </c>
      <c r="TI29" s="277">
        <v>0</v>
      </c>
      <c r="TJ29" s="277">
        <v>0</v>
      </c>
      <c r="TK29" s="277">
        <v>0</v>
      </c>
      <c r="TL29" s="277">
        <v>0</v>
      </c>
      <c r="TM29" s="277">
        <v>0</v>
      </c>
      <c r="TN29" s="277">
        <v>0</v>
      </c>
      <c r="TO29" s="277">
        <v>0</v>
      </c>
      <c r="TP29" s="277">
        <v>0</v>
      </c>
      <c r="TQ29" s="277">
        <v>6</v>
      </c>
      <c r="TR29" s="277">
        <v>0</v>
      </c>
      <c r="TS29" s="277">
        <v>0</v>
      </c>
      <c r="TT29" s="277">
        <v>6</v>
      </c>
      <c r="TU29" s="277">
        <v>0</v>
      </c>
      <c r="TV29" s="277">
        <v>0</v>
      </c>
      <c r="TW29" s="277">
        <v>8</v>
      </c>
      <c r="TX29" s="277">
        <v>0</v>
      </c>
      <c r="TY29" s="277">
        <v>0</v>
      </c>
      <c r="TZ29" s="277">
        <v>5</v>
      </c>
      <c r="UA29" s="277">
        <v>0</v>
      </c>
      <c r="UB29" s="277">
        <v>0</v>
      </c>
      <c r="UC29" s="277">
        <v>5</v>
      </c>
      <c r="UD29" s="277">
        <v>0</v>
      </c>
      <c r="UE29" s="277">
        <v>0</v>
      </c>
      <c r="UF29" s="277">
        <v>0</v>
      </c>
      <c r="UG29" s="277">
        <v>0</v>
      </c>
      <c r="UH29" s="277">
        <v>0</v>
      </c>
      <c r="UI29" s="277">
        <v>0</v>
      </c>
      <c r="UJ29" s="277">
        <v>0</v>
      </c>
      <c r="UK29" s="277">
        <v>0</v>
      </c>
      <c r="UL29" s="277">
        <v>0</v>
      </c>
      <c r="UM29" s="277">
        <v>0</v>
      </c>
      <c r="UN29" s="277">
        <v>0</v>
      </c>
      <c r="UO29" s="277">
        <v>0</v>
      </c>
      <c r="UP29" s="277">
        <v>0</v>
      </c>
      <c r="UQ29" s="277">
        <v>0</v>
      </c>
      <c r="UR29" s="277">
        <v>0</v>
      </c>
      <c r="US29" s="277">
        <v>0</v>
      </c>
      <c r="UT29" s="277">
        <v>0</v>
      </c>
      <c r="UU29" s="277">
        <v>17</v>
      </c>
      <c r="UV29" s="277">
        <v>0</v>
      </c>
      <c r="UW29" s="277">
        <v>0</v>
      </c>
      <c r="UX29" s="277">
        <v>0</v>
      </c>
      <c r="UY29" s="277">
        <v>0</v>
      </c>
      <c r="UZ29" s="277">
        <v>0</v>
      </c>
      <c r="VA29" s="277">
        <v>13</v>
      </c>
      <c r="VB29" s="277">
        <v>0</v>
      </c>
      <c r="VC29" s="277">
        <v>0</v>
      </c>
      <c r="VD29" s="277">
        <v>0</v>
      </c>
      <c r="VE29" s="277">
        <v>0</v>
      </c>
      <c r="VF29" s="277">
        <v>0</v>
      </c>
      <c r="VG29" s="277">
        <v>0</v>
      </c>
      <c r="VH29" s="277">
        <v>0</v>
      </c>
      <c r="VI29" s="277">
        <v>0</v>
      </c>
      <c r="VJ29" s="277">
        <v>0</v>
      </c>
      <c r="VK29" s="277">
        <v>0</v>
      </c>
      <c r="VL29" s="277">
        <v>0</v>
      </c>
      <c r="VM29" s="277">
        <v>0</v>
      </c>
      <c r="VN29" s="277">
        <v>0</v>
      </c>
      <c r="VO29" s="277">
        <v>0</v>
      </c>
      <c r="VP29" s="277">
        <v>0</v>
      </c>
      <c r="VQ29" s="277">
        <v>0</v>
      </c>
      <c r="VR29" s="277">
        <v>0</v>
      </c>
      <c r="VS29" s="277">
        <v>0</v>
      </c>
      <c r="VT29" s="277">
        <v>0</v>
      </c>
      <c r="VU29" s="277">
        <v>0</v>
      </c>
      <c r="VV29" s="277">
        <v>0</v>
      </c>
      <c r="VW29" s="277">
        <v>0</v>
      </c>
      <c r="VX29" s="277">
        <v>0</v>
      </c>
      <c r="VY29" s="277">
        <v>7</v>
      </c>
      <c r="VZ29" s="277">
        <v>0</v>
      </c>
      <c r="WA29" s="277">
        <v>0</v>
      </c>
      <c r="WB29" s="277">
        <v>0</v>
      </c>
      <c r="WC29" s="277">
        <v>0</v>
      </c>
      <c r="WD29" s="277">
        <v>0</v>
      </c>
      <c r="WE29" s="277">
        <v>7</v>
      </c>
      <c r="WF29" s="277">
        <v>0</v>
      </c>
      <c r="WG29" s="277">
        <v>0</v>
      </c>
      <c r="WH29" s="277">
        <v>5</v>
      </c>
      <c r="WI29" s="277">
        <v>0</v>
      </c>
      <c r="WJ29" s="277">
        <v>0</v>
      </c>
      <c r="WK29" s="277">
        <v>3</v>
      </c>
      <c r="WL29" s="277">
        <v>0</v>
      </c>
      <c r="WM29" s="277">
        <v>0</v>
      </c>
      <c r="WN29" s="277">
        <v>0</v>
      </c>
      <c r="WO29" s="277">
        <v>0</v>
      </c>
      <c r="WP29" s="277">
        <v>0</v>
      </c>
      <c r="WQ29" s="277">
        <v>0</v>
      </c>
      <c r="WR29" s="277">
        <v>0</v>
      </c>
      <c r="WS29" s="277">
        <v>0</v>
      </c>
      <c r="WT29" s="277">
        <v>0</v>
      </c>
      <c r="WU29" s="277">
        <v>0</v>
      </c>
      <c r="WV29" s="277">
        <v>0</v>
      </c>
      <c r="WW29" s="277">
        <v>0</v>
      </c>
      <c r="WX29" s="277">
        <v>0</v>
      </c>
      <c r="WY29" s="277">
        <v>0</v>
      </c>
      <c r="WZ29" s="277">
        <v>0</v>
      </c>
      <c r="XA29" s="277">
        <v>0</v>
      </c>
      <c r="XB29" s="277">
        <v>0</v>
      </c>
      <c r="XC29" s="277">
        <v>0</v>
      </c>
      <c r="XD29" s="277">
        <v>0</v>
      </c>
      <c r="XE29" s="277">
        <v>0</v>
      </c>
      <c r="XF29" s="277">
        <v>0</v>
      </c>
      <c r="XG29" s="277">
        <v>0</v>
      </c>
      <c r="XH29" s="277">
        <v>0</v>
      </c>
      <c r="XI29" s="277">
        <v>0</v>
      </c>
      <c r="XJ29" s="277">
        <v>0</v>
      </c>
      <c r="XK29" s="277">
        <v>0</v>
      </c>
      <c r="XL29" s="277">
        <v>0</v>
      </c>
      <c r="XM29" s="277">
        <v>0</v>
      </c>
      <c r="XN29" s="277">
        <v>0</v>
      </c>
      <c r="XO29" s="277">
        <v>0</v>
      </c>
      <c r="XP29" s="277">
        <v>0</v>
      </c>
      <c r="XQ29" s="277">
        <v>0</v>
      </c>
      <c r="XR29" s="277">
        <v>0</v>
      </c>
      <c r="XS29" s="277">
        <v>0</v>
      </c>
      <c r="XT29" s="277">
        <v>0</v>
      </c>
      <c r="XU29" s="277">
        <v>0</v>
      </c>
      <c r="XV29" s="277">
        <v>0</v>
      </c>
      <c r="XW29" s="277">
        <v>0</v>
      </c>
      <c r="XX29" s="277">
        <v>0</v>
      </c>
      <c r="XY29" s="277">
        <v>0</v>
      </c>
      <c r="XZ29" s="277">
        <v>0</v>
      </c>
      <c r="YA29" s="277">
        <v>0</v>
      </c>
      <c r="YB29" s="277">
        <v>0</v>
      </c>
      <c r="YC29" s="277">
        <v>0</v>
      </c>
      <c r="YD29" s="277">
        <v>0</v>
      </c>
      <c r="YE29" s="277">
        <v>0</v>
      </c>
      <c r="YF29" s="277">
        <v>0</v>
      </c>
      <c r="YG29" s="277">
        <v>0</v>
      </c>
      <c r="YH29" s="277">
        <v>0</v>
      </c>
      <c r="YI29" s="277">
        <v>0</v>
      </c>
      <c r="YJ29" s="277">
        <v>0</v>
      </c>
      <c r="YK29" s="277">
        <v>0</v>
      </c>
      <c r="YL29" s="277">
        <v>0</v>
      </c>
      <c r="YM29" s="277">
        <v>0</v>
      </c>
      <c r="YN29" s="277">
        <v>0</v>
      </c>
      <c r="YO29" s="277">
        <v>0</v>
      </c>
      <c r="YP29" s="277">
        <v>0</v>
      </c>
      <c r="YQ29" s="277">
        <v>0</v>
      </c>
      <c r="YR29" s="277">
        <v>0</v>
      </c>
      <c r="YS29" s="277">
        <v>0</v>
      </c>
      <c r="YT29" s="277">
        <v>0</v>
      </c>
      <c r="YU29" s="277">
        <v>0</v>
      </c>
      <c r="YV29" s="277">
        <v>0</v>
      </c>
      <c r="YW29" s="277">
        <v>0</v>
      </c>
      <c r="YX29" s="277">
        <v>0</v>
      </c>
      <c r="YY29" s="277">
        <v>0</v>
      </c>
      <c r="YZ29" s="277">
        <v>0</v>
      </c>
      <c r="ZA29" s="277">
        <v>0</v>
      </c>
      <c r="ZB29" s="277">
        <v>0</v>
      </c>
      <c r="ZC29" s="277">
        <v>0</v>
      </c>
      <c r="ZD29" s="277">
        <v>0</v>
      </c>
      <c r="ZE29" s="277">
        <v>0</v>
      </c>
      <c r="ZF29" s="277">
        <v>0</v>
      </c>
      <c r="ZG29" s="277">
        <v>0</v>
      </c>
      <c r="ZH29" s="277">
        <v>0</v>
      </c>
      <c r="ZI29" s="277">
        <v>0</v>
      </c>
      <c r="ZJ29" s="277">
        <v>0</v>
      </c>
      <c r="ZK29" s="277">
        <v>0</v>
      </c>
      <c r="ZL29" s="277">
        <v>0</v>
      </c>
      <c r="ZM29" s="277">
        <v>0</v>
      </c>
      <c r="ZN29" s="277">
        <v>0</v>
      </c>
      <c r="ZO29" s="277">
        <v>0</v>
      </c>
      <c r="ZP29" s="277">
        <v>0</v>
      </c>
      <c r="ZQ29" s="277">
        <v>0</v>
      </c>
      <c r="ZR29" s="277">
        <v>0</v>
      </c>
      <c r="ZS29" s="277">
        <v>0</v>
      </c>
      <c r="ZT29" s="277">
        <v>0</v>
      </c>
      <c r="ZU29" s="277">
        <v>0</v>
      </c>
      <c r="ZV29" s="277">
        <v>0</v>
      </c>
      <c r="ZW29" s="277">
        <v>0</v>
      </c>
      <c r="ZX29" s="277">
        <v>0</v>
      </c>
      <c r="ZY29" s="277">
        <v>0</v>
      </c>
      <c r="ZZ29" s="277">
        <v>0</v>
      </c>
      <c r="AAA29" s="277">
        <v>0</v>
      </c>
      <c r="AAB29" s="277">
        <v>0</v>
      </c>
      <c r="AAC29" s="277">
        <v>0</v>
      </c>
      <c r="AAD29" s="277">
        <v>0</v>
      </c>
      <c r="AAE29" s="277">
        <v>0</v>
      </c>
      <c r="AAF29" s="277">
        <v>0</v>
      </c>
      <c r="AAG29" s="277">
        <v>0</v>
      </c>
      <c r="AAH29" s="277">
        <v>0</v>
      </c>
      <c r="AAI29" s="277">
        <v>0</v>
      </c>
      <c r="AAJ29" s="277">
        <v>0</v>
      </c>
      <c r="AAK29" s="277">
        <v>0</v>
      </c>
      <c r="AAL29" s="277">
        <v>0</v>
      </c>
      <c r="AAM29" s="277">
        <v>0</v>
      </c>
      <c r="AAN29" s="277">
        <v>0</v>
      </c>
      <c r="AAO29" s="181"/>
    </row>
    <row r="30" spans="4:731" x14ac:dyDescent="0.3">
      <c r="D30" s="3" t="s">
        <v>456</v>
      </c>
      <c r="F30" s="3">
        <v>666516</v>
      </c>
      <c r="G30" s="3" t="s">
        <v>77</v>
      </c>
      <c r="H30" s="275">
        <f t="shared" si="44"/>
        <v>10.066666666666666</v>
      </c>
      <c r="I30" s="135" t="str">
        <f t="shared" si="44"/>
        <v/>
      </c>
      <c r="J30" s="276" t="str">
        <f t="shared" si="44"/>
        <v/>
      </c>
      <c r="K30" s="275" cm="1">
        <f t="array" ref="K30">IFERROR(
  _xlfn.STDEV.S(
    IF(
      ($AA$19:$AAN$19=K$20) *
      ($AA30:$AAN30&gt;0) *
      ($AA$17:$AAN$17 &gt;= $H$17) *
      ($AA$17:$AAN$17 &lt;= $I$17),
      $AA30:$AAN30
    )
  ),
  ""
)</f>
        <v>2.9390636669006072</v>
      </c>
      <c r="L30" s="135" t="str" cm="1">
        <f t="array" ref="L30">IFERROR(
  _xlfn.STDEV.S(
    IF(
      ($AA$19:$AAN$19=L$20) *
      ($AA30:$AAN30&gt;0) *
      ($AA$17:$AAN$17 &gt;= $H$17) *
      ($AA$17:$AAN$17 &lt;= $I$17),
      $AA30:$AAN30
    )
  ),
  ""
)</f>
        <v/>
      </c>
      <c r="M30" s="276" t="str" cm="1">
        <f t="array" ref="M30">IFERROR(
  _xlfn.STDEV.S(
    IF(
      ($AA$19:$AAN$19=M$20) *
      ($AA30:$AAN30&gt;0) *
      ($AA$17:$AAN$17 &gt;= $H$17) *
      ($AA$17:$AAN$17 &lt;= $I$17),
      $AA30:$AAN30
    )
  ),
  ""
)</f>
        <v/>
      </c>
      <c r="N30" s="275">
        <f t="shared" si="45"/>
        <v>15</v>
      </c>
      <c r="O30" s="135">
        <f t="shared" si="45"/>
        <v>0</v>
      </c>
      <c r="P30" s="276">
        <f t="shared" si="45"/>
        <v>0</v>
      </c>
      <c r="Q30">
        <f>VLOOKUP($F30,Old!$C$23:$G$43,3)</f>
        <v>0.1</v>
      </c>
      <c r="R30">
        <f t="shared" si="46"/>
        <v>1.0066666666666666</v>
      </c>
      <c r="S30" t="str">
        <f t="shared" si="46"/>
        <v/>
      </c>
      <c r="T30" t="str">
        <f t="shared" si="47"/>
        <v/>
      </c>
      <c r="U30">
        <f>VLOOKUP($F30,Old!$C$23:$G$43,5)</f>
        <v>0.1</v>
      </c>
      <c r="V30" t="str">
        <f t="shared" si="48"/>
        <v/>
      </c>
      <c r="X30" s="278">
        <v>13</v>
      </c>
      <c r="Y30" s="279">
        <v>17</v>
      </c>
      <c r="Z30" s="3">
        <v>666516</v>
      </c>
      <c r="AA30" s="277">
        <v>0</v>
      </c>
      <c r="AB30" s="277">
        <v>0</v>
      </c>
      <c r="AC30" s="277">
        <v>0</v>
      </c>
      <c r="AD30" s="277">
        <v>0</v>
      </c>
      <c r="AE30" s="277">
        <v>0</v>
      </c>
      <c r="AF30" s="277">
        <v>0</v>
      </c>
      <c r="AG30" s="277">
        <v>0</v>
      </c>
      <c r="AH30" s="277">
        <v>0</v>
      </c>
      <c r="AI30" s="277">
        <v>0</v>
      </c>
      <c r="AJ30" s="277">
        <v>0</v>
      </c>
      <c r="AK30" s="277">
        <v>0</v>
      </c>
      <c r="AL30" s="277">
        <v>0</v>
      </c>
      <c r="AM30" s="277">
        <v>0</v>
      </c>
      <c r="AN30" s="277">
        <v>0</v>
      </c>
      <c r="AO30" s="277">
        <v>0</v>
      </c>
      <c r="AP30" s="277">
        <v>0</v>
      </c>
      <c r="AQ30" s="277">
        <v>0</v>
      </c>
      <c r="AR30" s="277">
        <v>0</v>
      </c>
      <c r="AS30" s="277">
        <v>0</v>
      </c>
      <c r="AT30" s="277">
        <v>0</v>
      </c>
      <c r="AU30" s="277">
        <v>0</v>
      </c>
      <c r="AV30" s="277">
        <v>0</v>
      </c>
      <c r="AW30" s="277">
        <v>0</v>
      </c>
      <c r="AX30" s="277">
        <v>0</v>
      </c>
      <c r="AY30" s="277">
        <v>0</v>
      </c>
      <c r="AZ30" s="277">
        <v>0</v>
      </c>
      <c r="BA30" s="277">
        <v>0</v>
      </c>
      <c r="BB30" s="277">
        <v>0</v>
      </c>
      <c r="BC30" s="277">
        <v>0</v>
      </c>
      <c r="BD30" s="277">
        <v>0</v>
      </c>
      <c r="BE30" s="277">
        <v>0</v>
      </c>
      <c r="BF30" s="277">
        <v>0</v>
      </c>
      <c r="BG30" s="277">
        <v>0</v>
      </c>
      <c r="BH30" s="277">
        <v>0</v>
      </c>
      <c r="BI30" s="277">
        <v>0</v>
      </c>
      <c r="BJ30" s="277">
        <v>0</v>
      </c>
      <c r="BK30" s="277">
        <v>0</v>
      </c>
      <c r="BL30" s="277">
        <v>0</v>
      </c>
      <c r="BM30" s="277">
        <v>0</v>
      </c>
      <c r="BN30" s="277">
        <v>0</v>
      </c>
      <c r="BO30" s="277">
        <v>0</v>
      </c>
      <c r="BP30" s="277">
        <v>0</v>
      </c>
      <c r="BQ30" s="277">
        <v>0</v>
      </c>
      <c r="BR30" s="277">
        <v>0</v>
      </c>
      <c r="BS30" s="277">
        <v>0</v>
      </c>
      <c r="BT30" s="277">
        <v>0</v>
      </c>
      <c r="BU30" s="277">
        <v>0</v>
      </c>
      <c r="BV30" s="277">
        <v>0</v>
      </c>
      <c r="BW30" s="277">
        <v>0</v>
      </c>
      <c r="BX30" s="277">
        <v>0</v>
      </c>
      <c r="BY30" s="277">
        <v>0</v>
      </c>
      <c r="BZ30" s="277">
        <v>0</v>
      </c>
      <c r="CA30" s="277">
        <v>0</v>
      </c>
      <c r="CB30" s="277">
        <v>0</v>
      </c>
      <c r="CC30" s="277">
        <v>0</v>
      </c>
      <c r="CD30" s="277">
        <v>0</v>
      </c>
      <c r="CE30" s="277">
        <v>0</v>
      </c>
      <c r="CF30" s="277">
        <v>0</v>
      </c>
      <c r="CG30" s="277">
        <v>0</v>
      </c>
      <c r="CH30" s="277">
        <v>0</v>
      </c>
      <c r="CI30" s="277">
        <v>0</v>
      </c>
      <c r="CJ30" s="277">
        <v>0</v>
      </c>
      <c r="CK30" s="277">
        <v>0</v>
      </c>
      <c r="CL30" s="277">
        <v>0</v>
      </c>
      <c r="CM30" s="277">
        <v>0</v>
      </c>
      <c r="CN30" s="277">
        <v>0</v>
      </c>
      <c r="CO30" s="277">
        <v>0</v>
      </c>
      <c r="CP30" s="277">
        <v>0</v>
      </c>
      <c r="CQ30" s="277">
        <v>0</v>
      </c>
      <c r="CR30" s="277">
        <v>0</v>
      </c>
      <c r="CS30" s="277">
        <v>0</v>
      </c>
      <c r="CT30" s="277">
        <v>0</v>
      </c>
      <c r="CU30" s="277">
        <v>0</v>
      </c>
      <c r="CV30" s="277">
        <v>0</v>
      </c>
      <c r="CW30" s="277">
        <v>0</v>
      </c>
      <c r="CX30" s="277">
        <v>16</v>
      </c>
      <c r="CY30" s="277">
        <v>0</v>
      </c>
      <c r="CZ30" s="277">
        <v>0</v>
      </c>
      <c r="DA30" s="277">
        <v>0</v>
      </c>
      <c r="DB30" s="277">
        <v>0</v>
      </c>
      <c r="DC30" s="277">
        <v>0</v>
      </c>
      <c r="DD30" s="277">
        <v>0</v>
      </c>
      <c r="DE30" s="277">
        <v>0</v>
      </c>
      <c r="DF30" s="277">
        <v>0</v>
      </c>
      <c r="DG30" s="277">
        <v>0</v>
      </c>
      <c r="DH30" s="277">
        <v>0</v>
      </c>
      <c r="DI30" s="277">
        <v>0</v>
      </c>
      <c r="DJ30" s="277">
        <v>0</v>
      </c>
      <c r="DK30" s="277">
        <v>0</v>
      </c>
      <c r="DL30" s="277">
        <v>0</v>
      </c>
      <c r="DM30" s="277">
        <v>0</v>
      </c>
      <c r="DN30" s="277">
        <v>0</v>
      </c>
      <c r="DO30" s="277">
        <v>0</v>
      </c>
      <c r="DP30" s="277">
        <v>0</v>
      </c>
      <c r="DQ30" s="277">
        <v>0</v>
      </c>
      <c r="DR30" s="277">
        <v>0</v>
      </c>
      <c r="DS30" s="277">
        <v>0</v>
      </c>
      <c r="DT30" s="277">
        <v>0</v>
      </c>
      <c r="DU30" s="277">
        <v>0</v>
      </c>
      <c r="DV30" s="277">
        <v>0</v>
      </c>
      <c r="DW30" s="277">
        <v>0</v>
      </c>
      <c r="DX30" s="277">
        <v>0</v>
      </c>
      <c r="DY30" s="277">
        <v>0</v>
      </c>
      <c r="DZ30" s="277">
        <v>0</v>
      </c>
      <c r="EA30" s="277">
        <v>0</v>
      </c>
      <c r="EB30" s="277">
        <v>0</v>
      </c>
      <c r="EC30" s="277">
        <v>0</v>
      </c>
      <c r="ED30" s="277">
        <v>0</v>
      </c>
      <c r="EE30" s="277">
        <v>0</v>
      </c>
      <c r="EF30" s="277">
        <v>0</v>
      </c>
      <c r="EG30" s="277">
        <v>0</v>
      </c>
      <c r="EH30" s="277">
        <v>14</v>
      </c>
      <c r="EI30" s="277">
        <v>0</v>
      </c>
      <c r="EJ30" s="277">
        <v>0</v>
      </c>
      <c r="EK30" s="277">
        <v>0</v>
      </c>
      <c r="EL30" s="277">
        <v>0</v>
      </c>
      <c r="EM30" s="277">
        <v>0</v>
      </c>
      <c r="EN30" s="277">
        <v>5</v>
      </c>
      <c r="EO30" s="277">
        <v>0</v>
      </c>
      <c r="EP30" s="277">
        <v>0</v>
      </c>
      <c r="EQ30" s="277">
        <v>17</v>
      </c>
      <c r="ER30" s="277">
        <v>0</v>
      </c>
      <c r="ES30" s="277">
        <v>0</v>
      </c>
      <c r="ET30" s="277">
        <v>0</v>
      </c>
      <c r="EU30" s="277">
        <v>0</v>
      </c>
      <c r="EV30" s="277">
        <v>0</v>
      </c>
      <c r="EW30" s="277">
        <v>10</v>
      </c>
      <c r="EX30" s="277">
        <v>0</v>
      </c>
      <c r="EY30" s="277">
        <v>0</v>
      </c>
      <c r="EZ30" s="277">
        <v>5</v>
      </c>
      <c r="FA30" s="277">
        <v>0</v>
      </c>
      <c r="FB30" s="277">
        <v>0</v>
      </c>
      <c r="FC30" s="277">
        <v>0</v>
      </c>
      <c r="FD30" s="277">
        <v>0</v>
      </c>
      <c r="FE30" s="277">
        <v>0</v>
      </c>
      <c r="FF30" s="277">
        <v>0</v>
      </c>
      <c r="FG30" s="277">
        <v>0</v>
      </c>
      <c r="FH30" s="277">
        <v>0</v>
      </c>
      <c r="FI30" s="277">
        <v>0</v>
      </c>
      <c r="FJ30" s="277">
        <v>0</v>
      </c>
      <c r="FK30" s="277">
        <v>0</v>
      </c>
      <c r="FL30" s="277">
        <v>0</v>
      </c>
      <c r="FM30" s="277">
        <v>0</v>
      </c>
      <c r="FN30" s="277">
        <v>0</v>
      </c>
      <c r="FO30" s="277">
        <v>0</v>
      </c>
      <c r="FP30" s="277">
        <v>0</v>
      </c>
      <c r="FQ30" s="277">
        <v>0</v>
      </c>
      <c r="FR30" s="277">
        <v>0</v>
      </c>
      <c r="FS30" s="277">
        <v>0</v>
      </c>
      <c r="FT30" s="277">
        <v>0</v>
      </c>
      <c r="FU30" s="277">
        <v>0</v>
      </c>
      <c r="FV30" s="277">
        <v>0</v>
      </c>
      <c r="FW30" s="277">
        <v>0</v>
      </c>
      <c r="FX30" s="277">
        <v>0</v>
      </c>
      <c r="FY30" s="277">
        <v>0</v>
      </c>
      <c r="FZ30" s="277">
        <v>0</v>
      </c>
      <c r="GA30" s="277">
        <v>0</v>
      </c>
      <c r="GB30" s="277">
        <v>0</v>
      </c>
      <c r="GC30" s="277">
        <v>0</v>
      </c>
      <c r="GD30" s="277">
        <v>0</v>
      </c>
      <c r="GE30" s="277">
        <v>0</v>
      </c>
      <c r="GF30" s="277">
        <v>0</v>
      </c>
      <c r="GG30" s="277">
        <v>0</v>
      </c>
      <c r="GH30" s="277">
        <v>0</v>
      </c>
      <c r="GI30" s="277">
        <v>0</v>
      </c>
      <c r="GJ30" s="277">
        <v>0</v>
      </c>
      <c r="GK30" s="277">
        <v>0</v>
      </c>
      <c r="GL30" s="277">
        <v>0</v>
      </c>
      <c r="GM30" s="277">
        <v>0</v>
      </c>
      <c r="GN30" s="277">
        <v>0</v>
      </c>
      <c r="GO30" s="277">
        <v>0</v>
      </c>
      <c r="GP30" s="277">
        <v>0</v>
      </c>
      <c r="GQ30" s="277">
        <v>0</v>
      </c>
      <c r="GR30" s="277">
        <v>0</v>
      </c>
      <c r="GS30" s="277">
        <v>0</v>
      </c>
      <c r="GT30" s="277">
        <v>0</v>
      </c>
      <c r="GU30" s="277">
        <v>0</v>
      </c>
      <c r="GV30" s="277">
        <v>0</v>
      </c>
      <c r="GW30" s="277">
        <v>0</v>
      </c>
      <c r="GX30" s="277">
        <v>0</v>
      </c>
      <c r="GY30" s="277">
        <v>0</v>
      </c>
      <c r="GZ30" s="277">
        <v>0</v>
      </c>
      <c r="HA30" s="277">
        <v>0</v>
      </c>
      <c r="HB30" s="277">
        <v>0</v>
      </c>
      <c r="HC30" s="277">
        <v>0</v>
      </c>
      <c r="HD30" s="277">
        <v>0</v>
      </c>
      <c r="HE30" s="277">
        <v>0</v>
      </c>
      <c r="HF30" s="277">
        <v>0</v>
      </c>
      <c r="HG30" s="277">
        <v>0</v>
      </c>
      <c r="HH30" s="277">
        <v>0</v>
      </c>
      <c r="HI30" s="277">
        <v>0</v>
      </c>
      <c r="HJ30" s="277">
        <v>0</v>
      </c>
      <c r="HK30" s="277">
        <v>0</v>
      </c>
      <c r="HL30" s="277">
        <v>0</v>
      </c>
      <c r="HM30" s="277">
        <v>0</v>
      </c>
      <c r="HN30" s="277">
        <v>23</v>
      </c>
      <c r="HO30" s="277">
        <v>0</v>
      </c>
      <c r="HP30" s="277">
        <v>0</v>
      </c>
      <c r="HQ30" s="277">
        <v>0</v>
      </c>
      <c r="HR30" s="277">
        <v>0</v>
      </c>
      <c r="HS30" s="277">
        <v>0</v>
      </c>
      <c r="HT30" s="277">
        <v>0</v>
      </c>
      <c r="HU30" s="277">
        <v>0</v>
      </c>
      <c r="HV30" s="277">
        <v>0</v>
      </c>
      <c r="HW30" s="277">
        <v>0</v>
      </c>
      <c r="HX30" s="277">
        <v>0</v>
      </c>
      <c r="HY30" s="277">
        <v>0</v>
      </c>
      <c r="HZ30" s="277">
        <v>0</v>
      </c>
      <c r="IA30" s="277">
        <v>0</v>
      </c>
      <c r="IB30" s="277">
        <v>0</v>
      </c>
      <c r="IC30" s="277">
        <v>12</v>
      </c>
      <c r="ID30" s="277">
        <v>0</v>
      </c>
      <c r="IE30" s="277">
        <v>0</v>
      </c>
      <c r="IF30" s="277">
        <v>0</v>
      </c>
      <c r="IG30" s="277">
        <v>0</v>
      </c>
      <c r="IH30" s="277">
        <v>0</v>
      </c>
      <c r="II30" s="277">
        <v>2</v>
      </c>
      <c r="IJ30" s="277">
        <v>0</v>
      </c>
      <c r="IK30" s="277">
        <v>0</v>
      </c>
      <c r="IL30" s="277">
        <v>0</v>
      </c>
      <c r="IM30" s="277">
        <v>0</v>
      </c>
      <c r="IN30" s="277">
        <v>0</v>
      </c>
      <c r="IO30" s="277">
        <v>0</v>
      </c>
      <c r="IP30" s="277">
        <v>0</v>
      </c>
      <c r="IQ30" s="277">
        <v>0</v>
      </c>
      <c r="IR30" s="277">
        <v>0</v>
      </c>
      <c r="IS30" s="277">
        <v>0</v>
      </c>
      <c r="IT30" s="277">
        <v>0</v>
      </c>
      <c r="IU30" s="277">
        <v>0</v>
      </c>
      <c r="IV30" s="277">
        <v>0</v>
      </c>
      <c r="IW30" s="277">
        <v>0</v>
      </c>
      <c r="IX30" s="277">
        <v>0</v>
      </c>
      <c r="IY30" s="277">
        <v>0</v>
      </c>
      <c r="IZ30" s="277">
        <v>0</v>
      </c>
      <c r="JA30" s="277">
        <v>0</v>
      </c>
      <c r="JB30" s="277">
        <v>0</v>
      </c>
      <c r="JC30" s="277">
        <v>0</v>
      </c>
      <c r="JD30" s="277">
        <v>0</v>
      </c>
      <c r="JE30" s="277">
        <v>0</v>
      </c>
      <c r="JF30" s="277">
        <v>0</v>
      </c>
      <c r="JG30" s="277">
        <v>0</v>
      </c>
      <c r="JH30" s="277">
        <v>0</v>
      </c>
      <c r="JI30" s="277">
        <v>0</v>
      </c>
      <c r="JJ30" s="277">
        <v>0</v>
      </c>
      <c r="JK30" s="277">
        <v>0</v>
      </c>
      <c r="JL30" s="277">
        <v>0</v>
      </c>
      <c r="JM30" s="277">
        <v>14</v>
      </c>
      <c r="JN30" s="277">
        <v>0</v>
      </c>
      <c r="JO30" s="277">
        <v>0</v>
      </c>
      <c r="JP30" s="277">
        <v>0</v>
      </c>
      <c r="JQ30" s="277">
        <v>0</v>
      </c>
      <c r="JR30" s="277">
        <v>0</v>
      </c>
      <c r="JS30" s="277">
        <v>0</v>
      </c>
      <c r="JT30" s="277">
        <v>0</v>
      </c>
      <c r="JU30" s="277">
        <v>0</v>
      </c>
      <c r="JV30" s="277">
        <v>0</v>
      </c>
      <c r="JW30" s="277">
        <v>0</v>
      </c>
      <c r="JX30" s="277">
        <v>0</v>
      </c>
      <c r="JY30" s="277">
        <v>0</v>
      </c>
      <c r="JZ30" s="277">
        <v>0</v>
      </c>
      <c r="KA30" s="277">
        <v>0</v>
      </c>
      <c r="KB30" s="277">
        <v>0</v>
      </c>
      <c r="KC30" s="277">
        <v>0</v>
      </c>
      <c r="KD30" s="277">
        <v>0</v>
      </c>
      <c r="KE30" s="277">
        <v>0</v>
      </c>
      <c r="KF30" s="277">
        <v>0</v>
      </c>
      <c r="KG30" s="277">
        <v>0</v>
      </c>
      <c r="KH30" s="277">
        <v>0</v>
      </c>
      <c r="KI30" s="277">
        <v>0</v>
      </c>
      <c r="KJ30" s="277">
        <v>0</v>
      </c>
      <c r="KK30" s="277">
        <v>0</v>
      </c>
      <c r="KL30" s="277">
        <v>0</v>
      </c>
      <c r="KM30" s="277">
        <v>0</v>
      </c>
      <c r="KN30" s="277">
        <v>0</v>
      </c>
      <c r="KO30" s="277">
        <v>0</v>
      </c>
      <c r="KP30" s="277">
        <v>0</v>
      </c>
      <c r="KQ30" s="277">
        <v>0</v>
      </c>
      <c r="KR30" s="277">
        <v>0</v>
      </c>
      <c r="KS30" s="277">
        <v>0</v>
      </c>
      <c r="KT30" s="277">
        <v>0</v>
      </c>
      <c r="KU30" s="277">
        <v>0</v>
      </c>
      <c r="KV30" s="277">
        <v>0</v>
      </c>
      <c r="KW30" s="277">
        <v>0</v>
      </c>
      <c r="KX30" s="277">
        <v>0</v>
      </c>
      <c r="KY30" s="277">
        <v>0</v>
      </c>
      <c r="KZ30" s="277">
        <v>0</v>
      </c>
      <c r="LA30" s="277">
        <v>0</v>
      </c>
      <c r="LB30" s="277">
        <v>0</v>
      </c>
      <c r="LC30" s="277">
        <v>0</v>
      </c>
      <c r="LD30" s="277">
        <v>0</v>
      </c>
      <c r="LE30" s="277">
        <v>0</v>
      </c>
      <c r="LF30" s="277">
        <v>0</v>
      </c>
      <c r="LG30" s="277">
        <v>0</v>
      </c>
      <c r="LH30" s="277">
        <v>0</v>
      </c>
      <c r="LI30" s="277">
        <v>0</v>
      </c>
      <c r="LJ30" s="277">
        <v>0</v>
      </c>
      <c r="LK30" s="277">
        <v>0</v>
      </c>
      <c r="LL30" s="277">
        <v>0</v>
      </c>
      <c r="LM30" s="277">
        <v>0</v>
      </c>
      <c r="LN30" s="277">
        <v>0</v>
      </c>
      <c r="LO30" s="277">
        <v>0</v>
      </c>
      <c r="LP30" s="277">
        <v>0</v>
      </c>
      <c r="LQ30" s="277">
        <v>0</v>
      </c>
      <c r="LR30" s="277">
        <v>0</v>
      </c>
      <c r="LS30" s="277">
        <v>0</v>
      </c>
      <c r="LT30" s="277">
        <v>0</v>
      </c>
      <c r="LU30" s="277">
        <v>0</v>
      </c>
      <c r="LV30" s="277">
        <v>0</v>
      </c>
      <c r="LW30" s="277">
        <v>0</v>
      </c>
      <c r="LX30" s="277">
        <v>0</v>
      </c>
      <c r="LY30" s="277">
        <v>0</v>
      </c>
      <c r="LZ30" s="277">
        <v>0</v>
      </c>
      <c r="MA30" s="277">
        <v>0</v>
      </c>
      <c r="MB30" s="277">
        <v>0</v>
      </c>
      <c r="MC30" s="277">
        <v>0</v>
      </c>
      <c r="MD30" s="277">
        <v>0</v>
      </c>
      <c r="ME30" s="277">
        <v>0</v>
      </c>
      <c r="MF30" s="277">
        <v>0</v>
      </c>
      <c r="MG30" s="277">
        <v>0</v>
      </c>
      <c r="MH30" s="277">
        <v>0</v>
      </c>
      <c r="MI30" s="277">
        <v>0</v>
      </c>
      <c r="MJ30" s="277">
        <v>0</v>
      </c>
      <c r="MK30" s="277">
        <v>0</v>
      </c>
      <c r="ML30" s="277">
        <v>0</v>
      </c>
      <c r="MM30" s="277">
        <v>0</v>
      </c>
      <c r="MN30" s="277">
        <v>0</v>
      </c>
      <c r="MO30" s="277">
        <v>0</v>
      </c>
      <c r="MP30" s="277">
        <v>0</v>
      </c>
      <c r="MQ30" s="277">
        <v>0</v>
      </c>
      <c r="MR30" s="277">
        <v>0</v>
      </c>
      <c r="MS30" s="277">
        <v>20</v>
      </c>
      <c r="MT30" s="277">
        <v>0</v>
      </c>
      <c r="MU30" s="277">
        <v>0</v>
      </c>
      <c r="MV30" s="277">
        <v>0</v>
      </c>
      <c r="MW30" s="277">
        <v>0</v>
      </c>
      <c r="MX30" s="277">
        <v>0</v>
      </c>
      <c r="MY30" s="277">
        <v>0</v>
      </c>
      <c r="MZ30" s="277">
        <v>0</v>
      </c>
      <c r="NA30" s="277">
        <v>0</v>
      </c>
      <c r="NB30" s="277">
        <v>22</v>
      </c>
      <c r="NC30" s="277">
        <v>0</v>
      </c>
      <c r="ND30" s="277">
        <v>0</v>
      </c>
      <c r="NE30" s="277">
        <v>2</v>
      </c>
      <c r="NF30" s="277">
        <v>0</v>
      </c>
      <c r="NG30" s="277">
        <v>0</v>
      </c>
      <c r="NH30" s="277">
        <v>22</v>
      </c>
      <c r="NI30" s="277">
        <v>0</v>
      </c>
      <c r="NJ30" s="277">
        <v>0</v>
      </c>
      <c r="NK30" s="277">
        <v>0</v>
      </c>
      <c r="NL30" s="277">
        <v>0</v>
      </c>
      <c r="NM30" s="277">
        <v>0</v>
      </c>
      <c r="NN30" s="277">
        <v>0</v>
      </c>
      <c r="NO30" s="277">
        <v>0</v>
      </c>
      <c r="NP30" s="277">
        <v>0</v>
      </c>
      <c r="NQ30" s="277">
        <v>0</v>
      </c>
      <c r="NR30" s="277">
        <v>0</v>
      </c>
      <c r="NS30" s="277">
        <v>0</v>
      </c>
      <c r="NT30" s="277">
        <v>0</v>
      </c>
      <c r="NU30" s="277">
        <v>0</v>
      </c>
      <c r="NV30" s="277">
        <v>0</v>
      </c>
      <c r="NW30" s="277">
        <v>20</v>
      </c>
      <c r="NX30" s="277">
        <v>0</v>
      </c>
      <c r="NY30" s="277">
        <v>0</v>
      </c>
      <c r="NZ30" s="277">
        <v>0</v>
      </c>
      <c r="OA30" s="277">
        <v>0</v>
      </c>
      <c r="OB30" s="277">
        <v>0</v>
      </c>
      <c r="OC30" s="277">
        <v>16</v>
      </c>
      <c r="OD30" s="277">
        <v>0</v>
      </c>
      <c r="OE30" s="277">
        <v>0</v>
      </c>
      <c r="OF30" s="277">
        <v>0</v>
      </c>
      <c r="OG30" s="277">
        <v>0</v>
      </c>
      <c r="OH30" s="277">
        <v>0</v>
      </c>
      <c r="OI30" s="277">
        <v>0</v>
      </c>
      <c r="OJ30" s="277">
        <v>0</v>
      </c>
      <c r="OK30" s="277">
        <v>0</v>
      </c>
      <c r="OL30" s="277">
        <v>21</v>
      </c>
      <c r="OM30" s="277">
        <v>0</v>
      </c>
      <c r="ON30" s="277">
        <v>0</v>
      </c>
      <c r="OO30" s="277">
        <v>0</v>
      </c>
      <c r="OP30" s="277">
        <v>0</v>
      </c>
      <c r="OQ30" s="277">
        <v>0</v>
      </c>
      <c r="OR30" s="277">
        <v>20</v>
      </c>
      <c r="OS30" s="277">
        <v>0</v>
      </c>
      <c r="OT30" s="277">
        <v>0</v>
      </c>
      <c r="OU30" s="277">
        <v>27</v>
      </c>
      <c r="OV30" s="277">
        <v>0</v>
      </c>
      <c r="OW30" s="277">
        <v>0</v>
      </c>
      <c r="OX30" s="277">
        <v>28</v>
      </c>
      <c r="OY30" s="277">
        <v>0</v>
      </c>
      <c r="OZ30" s="277">
        <v>0</v>
      </c>
      <c r="PA30" s="277">
        <v>6</v>
      </c>
      <c r="PB30" s="277">
        <v>0</v>
      </c>
      <c r="PC30" s="277">
        <v>0</v>
      </c>
      <c r="PD30" s="277">
        <v>26</v>
      </c>
      <c r="PE30" s="277">
        <v>0</v>
      </c>
      <c r="PF30" s="277">
        <v>0</v>
      </c>
      <c r="PG30" s="277">
        <v>25</v>
      </c>
      <c r="PH30" s="277">
        <v>0</v>
      </c>
      <c r="PI30" s="277">
        <v>0</v>
      </c>
      <c r="PJ30" s="277">
        <v>0</v>
      </c>
      <c r="PK30" s="277">
        <v>0</v>
      </c>
      <c r="PL30" s="277">
        <v>0</v>
      </c>
      <c r="PM30" s="277">
        <v>0</v>
      </c>
      <c r="PN30" s="277">
        <v>0</v>
      </c>
      <c r="PO30" s="277">
        <v>0</v>
      </c>
      <c r="PP30" s="277">
        <v>19</v>
      </c>
      <c r="PQ30" s="277">
        <v>0</v>
      </c>
      <c r="PR30" s="277">
        <v>0</v>
      </c>
      <c r="PS30" s="277">
        <v>0</v>
      </c>
      <c r="PT30" s="277">
        <v>0</v>
      </c>
      <c r="PU30" s="277">
        <v>0</v>
      </c>
      <c r="PV30" s="277">
        <v>21</v>
      </c>
      <c r="PW30" s="277">
        <v>0</v>
      </c>
      <c r="PX30" s="277">
        <v>0</v>
      </c>
      <c r="PY30" s="277">
        <v>28</v>
      </c>
      <c r="PZ30" s="277">
        <v>0</v>
      </c>
      <c r="QA30" s="277">
        <v>0</v>
      </c>
      <c r="QB30" s="277">
        <v>13</v>
      </c>
      <c r="QC30" s="277">
        <v>0</v>
      </c>
      <c r="QD30" s="277">
        <v>0</v>
      </c>
      <c r="QE30" s="277">
        <v>14</v>
      </c>
      <c r="QF30" s="277">
        <v>0</v>
      </c>
      <c r="QG30" s="277">
        <v>0</v>
      </c>
      <c r="QH30" s="277">
        <v>0</v>
      </c>
      <c r="QI30" s="277">
        <v>0</v>
      </c>
      <c r="QJ30" s="277">
        <v>0</v>
      </c>
      <c r="QK30" s="277">
        <v>20</v>
      </c>
      <c r="QL30" s="277">
        <v>0</v>
      </c>
      <c r="QM30" s="277">
        <v>0</v>
      </c>
      <c r="QN30" s="277">
        <v>14</v>
      </c>
      <c r="QO30" s="277">
        <v>0</v>
      </c>
      <c r="QP30" s="277">
        <v>0</v>
      </c>
      <c r="QQ30" s="277">
        <v>0</v>
      </c>
      <c r="QR30" s="277">
        <v>0</v>
      </c>
      <c r="QS30" s="277">
        <v>0</v>
      </c>
      <c r="QT30" s="277">
        <v>18</v>
      </c>
      <c r="QU30" s="277">
        <v>0</v>
      </c>
      <c r="QV30" s="277">
        <v>0</v>
      </c>
      <c r="QW30" s="277">
        <v>0</v>
      </c>
      <c r="QX30" s="277">
        <v>0</v>
      </c>
      <c r="QY30" s="277">
        <v>0</v>
      </c>
      <c r="QZ30" s="277">
        <v>16</v>
      </c>
      <c r="RA30" s="277">
        <v>0</v>
      </c>
      <c r="RB30" s="277">
        <v>0</v>
      </c>
      <c r="RC30" s="277">
        <v>0</v>
      </c>
      <c r="RD30" s="277">
        <v>0</v>
      </c>
      <c r="RE30" s="277">
        <v>0</v>
      </c>
      <c r="RF30" s="277">
        <v>18</v>
      </c>
      <c r="RG30" s="277">
        <v>0</v>
      </c>
      <c r="RH30" s="277">
        <v>0</v>
      </c>
      <c r="RI30" s="277">
        <v>0</v>
      </c>
      <c r="RJ30" s="277">
        <v>0</v>
      </c>
      <c r="RK30" s="277">
        <v>0</v>
      </c>
      <c r="RL30" s="277">
        <v>0</v>
      </c>
      <c r="RM30" s="277">
        <v>0</v>
      </c>
      <c r="RN30" s="277">
        <v>0</v>
      </c>
      <c r="RO30" s="277">
        <v>0</v>
      </c>
      <c r="RP30" s="277">
        <v>0</v>
      </c>
      <c r="RQ30" s="277">
        <v>0</v>
      </c>
      <c r="RR30" s="277">
        <v>0</v>
      </c>
      <c r="RS30" s="277">
        <v>0</v>
      </c>
      <c r="RT30" s="277">
        <v>0</v>
      </c>
      <c r="RU30" s="277">
        <v>0</v>
      </c>
      <c r="RV30" s="277">
        <v>0</v>
      </c>
      <c r="RW30" s="277">
        <v>0</v>
      </c>
      <c r="RX30" s="277">
        <v>0</v>
      </c>
      <c r="RY30" s="277">
        <v>0</v>
      </c>
      <c r="RZ30" s="277">
        <v>0</v>
      </c>
      <c r="SA30" s="277">
        <v>0</v>
      </c>
      <c r="SB30" s="277">
        <v>0</v>
      </c>
      <c r="SC30" s="277">
        <v>0</v>
      </c>
      <c r="SD30" s="277">
        <v>0</v>
      </c>
      <c r="SE30" s="277">
        <v>0</v>
      </c>
      <c r="SF30" s="277">
        <v>0</v>
      </c>
      <c r="SG30" s="277">
        <v>0</v>
      </c>
      <c r="SH30" s="277">
        <v>0</v>
      </c>
      <c r="SI30" s="277">
        <v>0</v>
      </c>
      <c r="SJ30" s="277">
        <v>0</v>
      </c>
      <c r="SK30" s="277">
        <v>0</v>
      </c>
      <c r="SL30" s="277">
        <v>0</v>
      </c>
      <c r="SM30" s="277">
        <v>0</v>
      </c>
      <c r="SN30" s="277">
        <v>0</v>
      </c>
      <c r="SO30" s="277">
        <v>0</v>
      </c>
      <c r="SP30" s="277">
        <v>0</v>
      </c>
      <c r="SQ30" s="277">
        <v>0</v>
      </c>
      <c r="SR30" s="277">
        <v>0</v>
      </c>
      <c r="SS30" s="277">
        <v>0</v>
      </c>
      <c r="ST30" s="277">
        <v>0</v>
      </c>
      <c r="SU30" s="277">
        <v>0</v>
      </c>
      <c r="SV30" s="277">
        <v>0</v>
      </c>
      <c r="SW30" s="277">
        <v>0</v>
      </c>
      <c r="SX30" s="277">
        <v>0</v>
      </c>
      <c r="SY30" s="277">
        <v>0</v>
      </c>
      <c r="SZ30" s="277">
        <v>0</v>
      </c>
      <c r="TA30" s="277">
        <v>0</v>
      </c>
      <c r="TB30" s="277">
        <v>0</v>
      </c>
      <c r="TC30" s="277">
        <v>0</v>
      </c>
      <c r="TD30" s="277">
        <v>0</v>
      </c>
      <c r="TE30" s="277">
        <v>0</v>
      </c>
      <c r="TF30" s="277">
        <v>0</v>
      </c>
      <c r="TG30" s="277">
        <v>0</v>
      </c>
      <c r="TH30" s="277">
        <v>0</v>
      </c>
      <c r="TI30" s="277">
        <v>0</v>
      </c>
      <c r="TJ30" s="277">
        <v>0</v>
      </c>
      <c r="TK30" s="277">
        <v>0</v>
      </c>
      <c r="TL30" s="277">
        <v>0</v>
      </c>
      <c r="TM30" s="277">
        <v>0</v>
      </c>
      <c r="TN30" s="277">
        <v>0</v>
      </c>
      <c r="TO30" s="277">
        <v>0</v>
      </c>
      <c r="TP30" s="277">
        <v>0</v>
      </c>
      <c r="TQ30" s="277">
        <v>11</v>
      </c>
      <c r="TR30" s="277">
        <v>0</v>
      </c>
      <c r="TS30" s="277">
        <v>0</v>
      </c>
      <c r="TT30" s="277">
        <v>11</v>
      </c>
      <c r="TU30" s="277">
        <v>0</v>
      </c>
      <c r="TV30" s="277">
        <v>0</v>
      </c>
      <c r="TW30" s="277">
        <v>11</v>
      </c>
      <c r="TX30" s="277">
        <v>0</v>
      </c>
      <c r="TY30" s="277">
        <v>0</v>
      </c>
      <c r="TZ30" s="277">
        <v>11</v>
      </c>
      <c r="UA30" s="277">
        <v>0</v>
      </c>
      <c r="UB30" s="277">
        <v>0</v>
      </c>
      <c r="UC30" s="277">
        <v>0</v>
      </c>
      <c r="UD30" s="277">
        <v>0</v>
      </c>
      <c r="UE30" s="277">
        <v>0</v>
      </c>
      <c r="UF30" s="277">
        <v>0</v>
      </c>
      <c r="UG30" s="277">
        <v>0</v>
      </c>
      <c r="UH30" s="277">
        <v>0</v>
      </c>
      <c r="UI30" s="277">
        <v>11</v>
      </c>
      <c r="UJ30" s="277">
        <v>0</v>
      </c>
      <c r="UK30" s="277">
        <v>0</v>
      </c>
      <c r="UL30" s="277">
        <v>11</v>
      </c>
      <c r="UM30" s="277">
        <v>0</v>
      </c>
      <c r="UN30" s="277">
        <v>0</v>
      </c>
      <c r="UO30" s="277">
        <v>12</v>
      </c>
      <c r="UP30" s="277">
        <v>0</v>
      </c>
      <c r="UQ30" s="277">
        <v>0</v>
      </c>
      <c r="UR30" s="277">
        <v>11</v>
      </c>
      <c r="US30" s="277">
        <v>0</v>
      </c>
      <c r="UT30" s="277">
        <v>0</v>
      </c>
      <c r="UU30" s="277">
        <v>14</v>
      </c>
      <c r="UV30" s="277">
        <v>0</v>
      </c>
      <c r="UW30" s="277">
        <v>0</v>
      </c>
      <c r="UX30" s="277">
        <v>0</v>
      </c>
      <c r="UY30" s="277">
        <v>0</v>
      </c>
      <c r="UZ30" s="277">
        <v>0</v>
      </c>
      <c r="VA30" s="277">
        <v>15</v>
      </c>
      <c r="VB30" s="277">
        <v>0</v>
      </c>
      <c r="VC30" s="277">
        <v>0</v>
      </c>
      <c r="VD30" s="277">
        <v>8</v>
      </c>
      <c r="VE30" s="277">
        <v>0</v>
      </c>
      <c r="VF30" s="277">
        <v>0</v>
      </c>
      <c r="VG30" s="277">
        <v>0</v>
      </c>
      <c r="VH30" s="277">
        <v>0</v>
      </c>
      <c r="VI30" s="277">
        <v>0</v>
      </c>
      <c r="VJ30" s="277">
        <v>0</v>
      </c>
      <c r="VK30" s="277">
        <v>0</v>
      </c>
      <c r="VL30" s="277">
        <v>0</v>
      </c>
      <c r="VM30" s="277">
        <v>0</v>
      </c>
      <c r="VN30" s="277">
        <v>0</v>
      </c>
      <c r="VO30" s="277">
        <v>0</v>
      </c>
      <c r="VP30" s="277">
        <v>0</v>
      </c>
      <c r="VQ30" s="277">
        <v>0</v>
      </c>
      <c r="VR30" s="277">
        <v>0</v>
      </c>
      <c r="VS30" s="277">
        <v>0</v>
      </c>
      <c r="VT30" s="277">
        <v>0</v>
      </c>
      <c r="VU30" s="277">
        <v>0</v>
      </c>
      <c r="VV30" s="277">
        <v>0</v>
      </c>
      <c r="VW30" s="277">
        <v>0</v>
      </c>
      <c r="VX30" s="277">
        <v>0</v>
      </c>
      <c r="VY30" s="277">
        <v>6</v>
      </c>
      <c r="VZ30" s="277">
        <v>0</v>
      </c>
      <c r="WA30" s="277">
        <v>0</v>
      </c>
      <c r="WB30" s="277">
        <v>0</v>
      </c>
      <c r="WC30" s="277">
        <v>0</v>
      </c>
      <c r="WD30" s="277">
        <v>0</v>
      </c>
      <c r="WE30" s="277">
        <v>8</v>
      </c>
      <c r="WF30" s="277">
        <v>0</v>
      </c>
      <c r="WG30" s="277">
        <v>0</v>
      </c>
      <c r="WH30" s="277">
        <v>4</v>
      </c>
      <c r="WI30" s="277">
        <v>0</v>
      </c>
      <c r="WJ30" s="277">
        <v>0</v>
      </c>
      <c r="WK30" s="277">
        <v>7</v>
      </c>
      <c r="WL30" s="277">
        <v>0</v>
      </c>
      <c r="WM30" s="277">
        <v>0</v>
      </c>
      <c r="WN30" s="277">
        <v>0</v>
      </c>
      <c r="WO30" s="277">
        <v>0</v>
      </c>
      <c r="WP30" s="277">
        <v>0</v>
      </c>
      <c r="WQ30" s="277">
        <v>0</v>
      </c>
      <c r="WR30" s="277">
        <v>0</v>
      </c>
      <c r="WS30" s="277">
        <v>0</v>
      </c>
      <c r="WT30" s="277">
        <v>0</v>
      </c>
      <c r="WU30" s="277">
        <v>0</v>
      </c>
      <c r="WV30" s="277">
        <v>0</v>
      </c>
      <c r="WW30" s="277">
        <v>0</v>
      </c>
      <c r="WX30" s="277">
        <v>0</v>
      </c>
      <c r="WY30" s="277">
        <v>0</v>
      </c>
      <c r="WZ30" s="277">
        <v>0</v>
      </c>
      <c r="XA30" s="277">
        <v>0</v>
      </c>
      <c r="XB30" s="277">
        <v>0</v>
      </c>
      <c r="XC30" s="277">
        <v>0</v>
      </c>
      <c r="XD30" s="277">
        <v>0</v>
      </c>
      <c r="XE30" s="277">
        <v>0</v>
      </c>
      <c r="XF30" s="277">
        <v>0</v>
      </c>
      <c r="XG30" s="277">
        <v>0</v>
      </c>
      <c r="XH30" s="277">
        <v>0</v>
      </c>
      <c r="XI30" s="277">
        <v>0</v>
      </c>
      <c r="XJ30" s="277">
        <v>0</v>
      </c>
      <c r="XK30" s="277">
        <v>0</v>
      </c>
      <c r="XL30" s="277">
        <v>0</v>
      </c>
      <c r="XM30" s="277">
        <v>0</v>
      </c>
      <c r="XN30" s="277">
        <v>0</v>
      </c>
      <c r="XO30" s="277">
        <v>0</v>
      </c>
      <c r="XP30" s="277">
        <v>0</v>
      </c>
      <c r="XQ30" s="277">
        <v>0</v>
      </c>
      <c r="XR30" s="277">
        <v>0</v>
      </c>
      <c r="XS30" s="277">
        <v>0</v>
      </c>
      <c r="XT30" s="277">
        <v>0</v>
      </c>
      <c r="XU30" s="277">
        <v>0</v>
      </c>
      <c r="XV30" s="277">
        <v>0</v>
      </c>
      <c r="XW30" s="277">
        <v>0</v>
      </c>
      <c r="XX30" s="277">
        <v>0</v>
      </c>
      <c r="XY30" s="277">
        <v>0</v>
      </c>
      <c r="XZ30" s="277">
        <v>0</v>
      </c>
      <c r="YA30" s="277">
        <v>0</v>
      </c>
      <c r="YB30" s="277">
        <v>0</v>
      </c>
      <c r="YC30" s="277">
        <v>0</v>
      </c>
      <c r="YD30" s="277">
        <v>0</v>
      </c>
      <c r="YE30" s="277">
        <v>0</v>
      </c>
      <c r="YF30" s="277">
        <v>0</v>
      </c>
      <c r="YG30" s="277">
        <v>0</v>
      </c>
      <c r="YH30" s="277">
        <v>0</v>
      </c>
      <c r="YI30" s="277">
        <v>0</v>
      </c>
      <c r="YJ30" s="277">
        <v>0</v>
      </c>
      <c r="YK30" s="277">
        <v>0</v>
      </c>
      <c r="YL30" s="277">
        <v>0</v>
      </c>
      <c r="YM30" s="277">
        <v>0</v>
      </c>
      <c r="YN30" s="277">
        <v>0</v>
      </c>
      <c r="YO30" s="277">
        <v>0</v>
      </c>
      <c r="YP30" s="277">
        <v>0</v>
      </c>
      <c r="YQ30" s="277">
        <v>0</v>
      </c>
      <c r="YR30" s="277">
        <v>0</v>
      </c>
      <c r="YS30" s="277">
        <v>0</v>
      </c>
      <c r="YT30" s="277">
        <v>0</v>
      </c>
      <c r="YU30" s="277">
        <v>0</v>
      </c>
      <c r="YV30" s="277">
        <v>0</v>
      </c>
      <c r="YW30" s="277">
        <v>0</v>
      </c>
      <c r="YX30" s="277">
        <v>0</v>
      </c>
      <c r="YY30" s="277">
        <v>0</v>
      </c>
      <c r="YZ30" s="277">
        <v>0</v>
      </c>
      <c r="ZA30" s="277">
        <v>0</v>
      </c>
      <c r="ZB30" s="277">
        <v>0</v>
      </c>
      <c r="ZC30" s="277">
        <v>0</v>
      </c>
      <c r="ZD30" s="277">
        <v>0</v>
      </c>
      <c r="ZE30" s="277">
        <v>0</v>
      </c>
      <c r="ZF30" s="277">
        <v>0</v>
      </c>
      <c r="ZG30" s="277">
        <v>0</v>
      </c>
      <c r="ZH30" s="277">
        <v>0</v>
      </c>
      <c r="ZI30" s="277">
        <v>0</v>
      </c>
      <c r="ZJ30" s="277">
        <v>0</v>
      </c>
      <c r="ZK30" s="277">
        <v>0</v>
      </c>
      <c r="ZL30" s="277">
        <v>0</v>
      </c>
      <c r="ZM30" s="277">
        <v>0</v>
      </c>
      <c r="ZN30" s="277">
        <v>0</v>
      </c>
      <c r="ZO30" s="277">
        <v>0</v>
      </c>
      <c r="ZP30" s="277">
        <v>0</v>
      </c>
      <c r="ZQ30" s="277">
        <v>0</v>
      </c>
      <c r="ZR30" s="277">
        <v>0</v>
      </c>
      <c r="ZS30" s="277">
        <v>0</v>
      </c>
      <c r="ZT30" s="277">
        <v>0</v>
      </c>
      <c r="ZU30" s="277">
        <v>0</v>
      </c>
      <c r="ZV30" s="277">
        <v>0</v>
      </c>
      <c r="ZW30" s="277">
        <v>0</v>
      </c>
      <c r="ZX30" s="277">
        <v>0</v>
      </c>
      <c r="ZY30" s="277">
        <v>0</v>
      </c>
      <c r="ZZ30" s="277">
        <v>0</v>
      </c>
      <c r="AAA30" s="277">
        <v>0</v>
      </c>
      <c r="AAB30" s="277">
        <v>0</v>
      </c>
      <c r="AAC30" s="277">
        <v>0</v>
      </c>
      <c r="AAD30" s="277">
        <v>0</v>
      </c>
      <c r="AAE30" s="277">
        <v>0</v>
      </c>
      <c r="AAF30" s="277">
        <v>0</v>
      </c>
      <c r="AAG30" s="277">
        <v>0</v>
      </c>
      <c r="AAH30" s="277">
        <v>0</v>
      </c>
      <c r="AAI30" s="277">
        <v>0</v>
      </c>
      <c r="AAJ30" s="277">
        <v>0</v>
      </c>
      <c r="AAK30" s="277">
        <v>0</v>
      </c>
      <c r="AAL30" s="277">
        <v>0</v>
      </c>
      <c r="AAM30" s="277">
        <v>0</v>
      </c>
      <c r="AAN30" s="277">
        <v>0</v>
      </c>
      <c r="AAO30" s="181"/>
    </row>
    <row r="31" spans="4:731" x14ac:dyDescent="0.3">
      <c r="D31" s="3" t="s">
        <v>457</v>
      </c>
      <c r="F31" s="3">
        <v>666517</v>
      </c>
      <c r="G31" s="3" t="s">
        <v>294</v>
      </c>
      <c r="H31" s="275">
        <f t="shared" si="44"/>
        <v>10.315789473684211</v>
      </c>
      <c r="I31" s="135" t="str">
        <f t="shared" si="44"/>
        <v/>
      </c>
      <c r="J31" s="276" t="str">
        <f t="shared" si="44"/>
        <v/>
      </c>
      <c r="K31" s="275" cm="1">
        <f t="array" ref="K31">IFERROR(
  _xlfn.STDEV.S(
    IF(
      ($AA$19:$AAN$19=K$20) *
      ($AA31:$AAN31&gt;0) *
      ($AA$17:$AAN$17 &gt;= $H$17) *
      ($AA$17:$AAN$17 &lt;= $I$17),
      $AA31:$AAN31
    )
  ),
  ""
)</f>
        <v>6.377500656204047</v>
      </c>
      <c r="L31" s="135" t="str" cm="1">
        <f t="array" ref="L31">IFERROR(
  _xlfn.STDEV.S(
    IF(
      ($AA$19:$AAN$19=L$20) *
      ($AA31:$AAN31&gt;0) *
      ($AA$17:$AAN$17 &gt;= $H$17) *
      ($AA$17:$AAN$17 &lt;= $I$17),
      $AA31:$AAN31
    )
  ),
  ""
)</f>
        <v/>
      </c>
      <c r="M31" s="276" t="str" cm="1">
        <f t="array" ref="M31">IFERROR(
  _xlfn.STDEV.S(
    IF(
      ($AA$19:$AAN$19=M$20) *
      ($AA31:$AAN31&gt;0) *
      ($AA$17:$AAN$17 &gt;= $H$17) *
      ($AA$17:$AAN$17 &lt;= $I$17),
      $AA31:$AAN31
    )
  ),
  ""
)</f>
        <v/>
      </c>
      <c r="N31" s="275">
        <f t="shared" si="45"/>
        <v>32</v>
      </c>
      <c r="O31" s="135">
        <f t="shared" si="45"/>
        <v>0</v>
      </c>
      <c r="P31" s="276">
        <f t="shared" si="45"/>
        <v>0</v>
      </c>
      <c r="Q31">
        <f>VLOOKUP($F31,Old!$C$23:$G$43,3)</f>
        <v>0.2</v>
      </c>
      <c r="R31">
        <f t="shared" si="46"/>
        <v>2.0631578947368423</v>
      </c>
      <c r="S31" t="str">
        <f t="shared" si="46"/>
        <v/>
      </c>
      <c r="T31" t="str">
        <f t="shared" si="47"/>
        <v/>
      </c>
      <c r="U31">
        <f>VLOOKUP($F31,Old!$C$23:$G$43,5)</f>
        <v>0.2</v>
      </c>
      <c r="V31" t="str">
        <f t="shared" si="48"/>
        <v/>
      </c>
      <c r="X31" s="68"/>
      <c r="Y31" s="280">
        <f>IFERROR(
  AVERAGEIFS(
    AA$42:AAN$42,
    AA19:AAN19, $X$34,
    AA$42:AAN$42, "&gt;2",
    AA$17:AAN$17, "&gt;=" &amp; $X$30,
    AA$17:AAN$17, "&lt;=" &amp; $Y$30
  ),
  ""
)</f>
        <v>2.1658333333333331</v>
      </c>
      <c r="Z31" s="3">
        <v>666517</v>
      </c>
      <c r="AA31" s="277">
        <v>0</v>
      </c>
      <c r="AB31" s="277">
        <v>0</v>
      </c>
      <c r="AC31" s="277">
        <v>0</v>
      </c>
      <c r="AD31" s="277">
        <v>0</v>
      </c>
      <c r="AE31" s="277">
        <v>0</v>
      </c>
      <c r="AF31" s="277">
        <v>0</v>
      </c>
      <c r="AG31" s="277">
        <v>0</v>
      </c>
      <c r="AH31" s="277">
        <v>0</v>
      </c>
      <c r="AI31" s="277">
        <v>0</v>
      </c>
      <c r="AJ31" s="277">
        <v>0</v>
      </c>
      <c r="AK31" s="277">
        <v>0</v>
      </c>
      <c r="AL31" s="277">
        <v>0</v>
      </c>
      <c r="AM31" s="277">
        <v>0</v>
      </c>
      <c r="AN31" s="277">
        <v>0</v>
      </c>
      <c r="AO31" s="277">
        <v>0</v>
      </c>
      <c r="AP31" s="277">
        <v>0</v>
      </c>
      <c r="AQ31" s="277">
        <v>0</v>
      </c>
      <c r="AR31" s="277">
        <v>0</v>
      </c>
      <c r="AS31" s="277">
        <v>0</v>
      </c>
      <c r="AT31" s="277">
        <v>0</v>
      </c>
      <c r="AU31" s="277">
        <v>0</v>
      </c>
      <c r="AV31" s="277">
        <v>0</v>
      </c>
      <c r="AW31" s="277">
        <v>0</v>
      </c>
      <c r="AX31" s="277">
        <v>0</v>
      </c>
      <c r="AY31" s="277">
        <v>0</v>
      </c>
      <c r="AZ31" s="277">
        <v>0</v>
      </c>
      <c r="BA31" s="277">
        <v>0</v>
      </c>
      <c r="BB31" s="277">
        <v>0</v>
      </c>
      <c r="BC31" s="277">
        <v>0</v>
      </c>
      <c r="BD31" s="277">
        <v>0</v>
      </c>
      <c r="BE31" s="277">
        <v>0</v>
      </c>
      <c r="BF31" s="277">
        <v>0</v>
      </c>
      <c r="BG31" s="277">
        <v>0</v>
      </c>
      <c r="BH31" s="277">
        <v>0</v>
      </c>
      <c r="BI31" s="277">
        <v>0</v>
      </c>
      <c r="BJ31" s="277">
        <v>0</v>
      </c>
      <c r="BK31" s="277">
        <v>0</v>
      </c>
      <c r="BL31" s="277">
        <v>0</v>
      </c>
      <c r="BM31" s="277">
        <v>0</v>
      </c>
      <c r="BN31" s="277">
        <v>0</v>
      </c>
      <c r="BO31" s="277">
        <v>0</v>
      </c>
      <c r="BP31" s="277">
        <v>0</v>
      </c>
      <c r="BQ31" s="277">
        <v>0</v>
      </c>
      <c r="BR31" s="277">
        <v>0</v>
      </c>
      <c r="BS31" s="277">
        <v>0</v>
      </c>
      <c r="BT31" s="277">
        <v>0</v>
      </c>
      <c r="BU31" s="277">
        <v>0</v>
      </c>
      <c r="BV31" s="277">
        <v>0</v>
      </c>
      <c r="BW31" s="277">
        <v>0</v>
      </c>
      <c r="BX31" s="277">
        <v>0</v>
      </c>
      <c r="BY31" s="277">
        <v>0</v>
      </c>
      <c r="BZ31" s="277">
        <v>0</v>
      </c>
      <c r="CA31" s="277">
        <v>0</v>
      </c>
      <c r="CB31" s="277">
        <v>0</v>
      </c>
      <c r="CC31" s="277">
        <v>0</v>
      </c>
      <c r="CD31" s="277">
        <v>0</v>
      </c>
      <c r="CE31" s="277">
        <v>0</v>
      </c>
      <c r="CF31" s="277">
        <v>0</v>
      </c>
      <c r="CG31" s="277">
        <v>0</v>
      </c>
      <c r="CH31" s="277">
        <v>0</v>
      </c>
      <c r="CI31" s="277">
        <v>0</v>
      </c>
      <c r="CJ31" s="277">
        <v>0</v>
      </c>
      <c r="CK31" s="277">
        <v>0</v>
      </c>
      <c r="CL31" s="277">
        <v>0</v>
      </c>
      <c r="CM31" s="277">
        <v>0</v>
      </c>
      <c r="CN31" s="277">
        <v>0</v>
      </c>
      <c r="CO31" s="277">
        <v>0</v>
      </c>
      <c r="CP31" s="277">
        <v>0</v>
      </c>
      <c r="CQ31" s="277">
        <v>0</v>
      </c>
      <c r="CR31" s="277">
        <v>0</v>
      </c>
      <c r="CS31" s="277">
        <v>0</v>
      </c>
      <c r="CT31" s="277">
        <v>0</v>
      </c>
      <c r="CU31" s="277">
        <v>0</v>
      </c>
      <c r="CV31" s="277">
        <v>0</v>
      </c>
      <c r="CW31" s="277">
        <v>0</v>
      </c>
      <c r="CX31" s="277">
        <v>10</v>
      </c>
      <c r="CY31" s="277">
        <v>0</v>
      </c>
      <c r="CZ31" s="277">
        <v>0</v>
      </c>
      <c r="DA31" s="277">
        <v>0</v>
      </c>
      <c r="DB31" s="277">
        <v>0</v>
      </c>
      <c r="DC31" s="277">
        <v>0</v>
      </c>
      <c r="DD31" s="277">
        <v>0</v>
      </c>
      <c r="DE31" s="277">
        <v>0</v>
      </c>
      <c r="DF31" s="277">
        <v>0</v>
      </c>
      <c r="DG31" s="277">
        <v>0</v>
      </c>
      <c r="DH31" s="277">
        <v>0</v>
      </c>
      <c r="DI31" s="277">
        <v>0</v>
      </c>
      <c r="DJ31" s="277">
        <v>0</v>
      </c>
      <c r="DK31" s="277">
        <v>0</v>
      </c>
      <c r="DL31" s="277">
        <v>0</v>
      </c>
      <c r="DM31" s="277">
        <v>10</v>
      </c>
      <c r="DN31" s="277">
        <v>0</v>
      </c>
      <c r="DO31" s="277">
        <v>0</v>
      </c>
      <c r="DP31" s="277">
        <v>0</v>
      </c>
      <c r="DQ31" s="277">
        <v>0</v>
      </c>
      <c r="DR31" s="277">
        <v>0</v>
      </c>
      <c r="DS31" s="277">
        <v>0</v>
      </c>
      <c r="DT31" s="277">
        <v>0</v>
      </c>
      <c r="DU31" s="277">
        <v>0</v>
      </c>
      <c r="DV31" s="277">
        <v>0</v>
      </c>
      <c r="DW31" s="277">
        <v>0</v>
      </c>
      <c r="DX31" s="277">
        <v>0</v>
      </c>
      <c r="DY31" s="277">
        <v>0</v>
      </c>
      <c r="DZ31" s="277">
        <v>0</v>
      </c>
      <c r="EA31" s="277">
        <v>0</v>
      </c>
      <c r="EB31" s="277">
        <v>0</v>
      </c>
      <c r="EC31" s="277">
        <v>0</v>
      </c>
      <c r="ED31" s="277">
        <v>0</v>
      </c>
      <c r="EE31" s="277">
        <v>0</v>
      </c>
      <c r="EF31" s="277">
        <v>0</v>
      </c>
      <c r="EG31" s="277">
        <v>5</v>
      </c>
      <c r="EH31" s="277">
        <v>10</v>
      </c>
      <c r="EI31" s="277">
        <v>0</v>
      </c>
      <c r="EJ31" s="277">
        <v>0</v>
      </c>
      <c r="EK31" s="277">
        <v>0</v>
      </c>
      <c r="EL31" s="277">
        <v>0</v>
      </c>
      <c r="EM31" s="277">
        <v>0</v>
      </c>
      <c r="EN31" s="277">
        <v>0</v>
      </c>
      <c r="EO31" s="277">
        <v>0</v>
      </c>
      <c r="EP31" s="277">
        <v>0</v>
      </c>
      <c r="EQ31" s="277">
        <v>18</v>
      </c>
      <c r="ER31" s="277">
        <v>0</v>
      </c>
      <c r="ES31" s="277">
        <v>0</v>
      </c>
      <c r="ET31" s="277">
        <v>0</v>
      </c>
      <c r="EU31" s="277">
        <v>0</v>
      </c>
      <c r="EV31" s="277">
        <v>0</v>
      </c>
      <c r="EW31" s="277">
        <v>6</v>
      </c>
      <c r="EX31" s="277">
        <v>0</v>
      </c>
      <c r="EY31" s="277">
        <v>0</v>
      </c>
      <c r="EZ31" s="277">
        <v>0</v>
      </c>
      <c r="FA31" s="277">
        <v>0</v>
      </c>
      <c r="FB31" s="277">
        <v>0</v>
      </c>
      <c r="FC31" s="277">
        <v>0</v>
      </c>
      <c r="FD31" s="277">
        <v>0</v>
      </c>
      <c r="FE31" s="277">
        <v>0</v>
      </c>
      <c r="FF31" s="277">
        <v>0</v>
      </c>
      <c r="FG31" s="277">
        <v>0</v>
      </c>
      <c r="FH31" s="277">
        <v>0</v>
      </c>
      <c r="FI31" s="277">
        <v>0</v>
      </c>
      <c r="FJ31" s="277">
        <v>0</v>
      </c>
      <c r="FK31" s="277">
        <v>0</v>
      </c>
      <c r="FL31" s="277">
        <v>0</v>
      </c>
      <c r="FM31" s="277">
        <v>0</v>
      </c>
      <c r="FN31" s="277">
        <v>0</v>
      </c>
      <c r="FO31" s="277">
        <v>0</v>
      </c>
      <c r="FP31" s="277">
        <v>0</v>
      </c>
      <c r="FQ31" s="277">
        <v>0</v>
      </c>
      <c r="FR31" s="277">
        <v>0</v>
      </c>
      <c r="FS31" s="277">
        <v>0</v>
      </c>
      <c r="FT31" s="277">
        <v>0</v>
      </c>
      <c r="FU31" s="277">
        <v>0</v>
      </c>
      <c r="FV31" s="277">
        <v>0</v>
      </c>
      <c r="FW31" s="277">
        <v>0</v>
      </c>
      <c r="FX31" s="277">
        <v>0</v>
      </c>
      <c r="FY31" s="277">
        <v>0</v>
      </c>
      <c r="FZ31" s="277">
        <v>0</v>
      </c>
      <c r="GA31" s="277">
        <v>0</v>
      </c>
      <c r="GB31" s="277">
        <v>0</v>
      </c>
      <c r="GC31" s="277">
        <v>0</v>
      </c>
      <c r="GD31" s="277">
        <v>0</v>
      </c>
      <c r="GE31" s="277">
        <v>0</v>
      </c>
      <c r="GF31" s="277">
        <v>0</v>
      </c>
      <c r="GG31" s="277">
        <v>0</v>
      </c>
      <c r="GH31" s="277">
        <v>0</v>
      </c>
      <c r="GI31" s="277">
        <v>0</v>
      </c>
      <c r="GJ31" s="277">
        <v>0</v>
      </c>
      <c r="GK31" s="277">
        <v>0</v>
      </c>
      <c r="GL31" s="277">
        <v>0</v>
      </c>
      <c r="GM31" s="277">
        <v>0</v>
      </c>
      <c r="GN31" s="277">
        <v>0</v>
      </c>
      <c r="GO31" s="277">
        <v>0</v>
      </c>
      <c r="GP31" s="277">
        <v>0</v>
      </c>
      <c r="GQ31" s="277">
        <v>0</v>
      </c>
      <c r="GR31" s="277">
        <v>0</v>
      </c>
      <c r="GS31" s="277">
        <v>0</v>
      </c>
      <c r="GT31" s="277">
        <v>0</v>
      </c>
      <c r="GU31" s="277">
        <v>0</v>
      </c>
      <c r="GV31" s="277">
        <v>0</v>
      </c>
      <c r="GW31" s="277">
        <v>0</v>
      </c>
      <c r="GX31" s="277">
        <v>0</v>
      </c>
      <c r="GY31" s="277">
        <v>0</v>
      </c>
      <c r="GZ31" s="277">
        <v>0</v>
      </c>
      <c r="HA31" s="277">
        <v>0</v>
      </c>
      <c r="HB31" s="277">
        <v>0</v>
      </c>
      <c r="HC31" s="277">
        <v>0</v>
      </c>
      <c r="HD31" s="277">
        <v>0</v>
      </c>
      <c r="HE31" s="277">
        <v>0</v>
      </c>
      <c r="HF31" s="277">
        <v>0</v>
      </c>
      <c r="HG31" s="277">
        <v>0</v>
      </c>
      <c r="HH31" s="277">
        <v>0</v>
      </c>
      <c r="HI31" s="277">
        <v>0</v>
      </c>
      <c r="HJ31" s="277">
        <v>0</v>
      </c>
      <c r="HK31" s="277">
        <v>0</v>
      </c>
      <c r="HL31" s="277">
        <v>0</v>
      </c>
      <c r="HM31" s="277">
        <v>0</v>
      </c>
      <c r="HN31" s="277">
        <v>17</v>
      </c>
      <c r="HO31" s="277">
        <v>0</v>
      </c>
      <c r="HP31" s="277">
        <v>0</v>
      </c>
      <c r="HQ31" s="277">
        <v>0</v>
      </c>
      <c r="HR31" s="277">
        <v>0</v>
      </c>
      <c r="HS31" s="277">
        <v>0</v>
      </c>
      <c r="HT31" s="277">
        <v>0</v>
      </c>
      <c r="HU31" s="277">
        <v>0</v>
      </c>
      <c r="HV31" s="277">
        <v>0</v>
      </c>
      <c r="HW31" s="277">
        <v>0</v>
      </c>
      <c r="HX31" s="277">
        <v>0</v>
      </c>
      <c r="HY31" s="277">
        <v>0</v>
      </c>
      <c r="HZ31" s="277">
        <v>0</v>
      </c>
      <c r="IA31" s="277">
        <v>0</v>
      </c>
      <c r="IB31" s="277">
        <v>0</v>
      </c>
      <c r="IC31" s="277">
        <v>14</v>
      </c>
      <c r="ID31" s="277">
        <v>0</v>
      </c>
      <c r="IE31" s="277">
        <v>0</v>
      </c>
      <c r="IF31" s="277">
        <v>0</v>
      </c>
      <c r="IG31" s="277">
        <v>0</v>
      </c>
      <c r="IH31" s="277">
        <v>0</v>
      </c>
      <c r="II31" s="277">
        <v>5</v>
      </c>
      <c r="IJ31" s="277">
        <v>0</v>
      </c>
      <c r="IK31" s="277">
        <v>0</v>
      </c>
      <c r="IL31" s="277">
        <v>4</v>
      </c>
      <c r="IM31" s="277">
        <v>0</v>
      </c>
      <c r="IN31" s="277">
        <v>0</v>
      </c>
      <c r="IO31" s="277">
        <v>0</v>
      </c>
      <c r="IP31" s="277">
        <v>0</v>
      </c>
      <c r="IQ31" s="277">
        <v>0</v>
      </c>
      <c r="IR31" s="277">
        <v>0</v>
      </c>
      <c r="IS31" s="277">
        <v>0</v>
      </c>
      <c r="IT31" s="277">
        <v>0</v>
      </c>
      <c r="IU31" s="277">
        <v>0</v>
      </c>
      <c r="IV31" s="277">
        <v>0</v>
      </c>
      <c r="IW31" s="277">
        <v>0</v>
      </c>
      <c r="IX31" s="277">
        <v>0</v>
      </c>
      <c r="IY31" s="277">
        <v>0</v>
      </c>
      <c r="IZ31" s="277">
        <v>0</v>
      </c>
      <c r="JA31" s="277">
        <v>0</v>
      </c>
      <c r="JB31" s="277">
        <v>0</v>
      </c>
      <c r="JC31" s="277">
        <v>0</v>
      </c>
      <c r="JD31" s="277">
        <v>1</v>
      </c>
      <c r="JE31" s="277">
        <v>0</v>
      </c>
      <c r="JF31" s="277">
        <v>0</v>
      </c>
      <c r="JG31" s="277">
        <v>0</v>
      </c>
      <c r="JH31" s="277">
        <v>0</v>
      </c>
      <c r="JI31" s="277">
        <v>0</v>
      </c>
      <c r="JJ31" s="277">
        <v>0</v>
      </c>
      <c r="JK31" s="277">
        <v>0</v>
      </c>
      <c r="JL31" s="277">
        <v>0</v>
      </c>
      <c r="JM31" s="277">
        <v>16</v>
      </c>
      <c r="JN31" s="277">
        <v>0</v>
      </c>
      <c r="JO31" s="277">
        <v>0</v>
      </c>
      <c r="JP31" s="277">
        <v>0</v>
      </c>
      <c r="JQ31" s="277">
        <v>0</v>
      </c>
      <c r="JR31" s="277">
        <v>0</v>
      </c>
      <c r="JS31" s="277">
        <v>0</v>
      </c>
      <c r="JT31" s="277">
        <v>0</v>
      </c>
      <c r="JU31" s="277">
        <v>0</v>
      </c>
      <c r="JV31" s="277">
        <v>0</v>
      </c>
      <c r="JW31" s="277">
        <v>0</v>
      </c>
      <c r="JX31" s="277">
        <v>0</v>
      </c>
      <c r="JY31" s="277">
        <v>0</v>
      </c>
      <c r="JZ31" s="277">
        <v>0</v>
      </c>
      <c r="KA31" s="277">
        <v>0</v>
      </c>
      <c r="KB31" s="277">
        <v>0</v>
      </c>
      <c r="KC31" s="277">
        <v>0</v>
      </c>
      <c r="KD31" s="277">
        <v>0</v>
      </c>
      <c r="KE31" s="277">
        <v>0</v>
      </c>
      <c r="KF31" s="277">
        <v>0</v>
      </c>
      <c r="KG31" s="277">
        <v>0</v>
      </c>
      <c r="KH31" s="277">
        <v>0</v>
      </c>
      <c r="KI31" s="277">
        <v>0</v>
      </c>
      <c r="KJ31" s="277">
        <v>0</v>
      </c>
      <c r="KK31" s="277">
        <v>0</v>
      </c>
      <c r="KL31" s="277">
        <v>0</v>
      </c>
      <c r="KM31" s="277">
        <v>0</v>
      </c>
      <c r="KN31" s="277">
        <v>0</v>
      </c>
      <c r="KO31" s="277">
        <v>0</v>
      </c>
      <c r="KP31" s="277">
        <v>0</v>
      </c>
      <c r="KQ31" s="277">
        <v>0</v>
      </c>
      <c r="KR31" s="277">
        <v>0</v>
      </c>
      <c r="KS31" s="277">
        <v>0</v>
      </c>
      <c r="KT31" s="277">
        <v>0</v>
      </c>
      <c r="KU31" s="277">
        <v>0</v>
      </c>
      <c r="KV31" s="277">
        <v>0</v>
      </c>
      <c r="KW31" s="277">
        <v>0</v>
      </c>
      <c r="KX31" s="277">
        <v>0</v>
      </c>
      <c r="KY31" s="277">
        <v>0</v>
      </c>
      <c r="KZ31" s="277">
        <v>0</v>
      </c>
      <c r="LA31" s="277">
        <v>0</v>
      </c>
      <c r="LB31" s="277">
        <v>0</v>
      </c>
      <c r="LC31" s="277">
        <v>0</v>
      </c>
      <c r="LD31" s="277">
        <v>0</v>
      </c>
      <c r="LE31" s="277">
        <v>0</v>
      </c>
      <c r="LF31" s="277">
        <v>0</v>
      </c>
      <c r="LG31" s="277">
        <v>0</v>
      </c>
      <c r="LH31" s="277">
        <v>0</v>
      </c>
      <c r="LI31" s="277">
        <v>0</v>
      </c>
      <c r="LJ31" s="277">
        <v>0</v>
      </c>
      <c r="LK31" s="277">
        <v>0</v>
      </c>
      <c r="LL31" s="277">
        <v>0</v>
      </c>
      <c r="LM31" s="277">
        <v>0</v>
      </c>
      <c r="LN31" s="277">
        <v>0</v>
      </c>
      <c r="LO31" s="277">
        <v>0</v>
      </c>
      <c r="LP31" s="277">
        <v>0</v>
      </c>
      <c r="LQ31" s="277">
        <v>0</v>
      </c>
      <c r="LR31" s="277">
        <v>0</v>
      </c>
      <c r="LS31" s="277">
        <v>0</v>
      </c>
      <c r="LT31" s="277">
        <v>0</v>
      </c>
      <c r="LU31" s="277">
        <v>0</v>
      </c>
      <c r="LV31" s="277">
        <v>0</v>
      </c>
      <c r="LW31" s="277">
        <v>0</v>
      </c>
      <c r="LX31" s="277">
        <v>0</v>
      </c>
      <c r="LY31" s="277">
        <v>0</v>
      </c>
      <c r="LZ31" s="277">
        <v>0</v>
      </c>
      <c r="MA31" s="277">
        <v>3</v>
      </c>
      <c r="MB31" s="277">
        <v>0</v>
      </c>
      <c r="MC31" s="277">
        <v>0</v>
      </c>
      <c r="MD31" s="277">
        <v>0</v>
      </c>
      <c r="ME31" s="277">
        <v>0</v>
      </c>
      <c r="MF31" s="277">
        <v>0</v>
      </c>
      <c r="MG31" s="277">
        <v>0</v>
      </c>
      <c r="MH31" s="277">
        <v>0</v>
      </c>
      <c r="MI31" s="277">
        <v>0</v>
      </c>
      <c r="MJ31" s="277">
        <v>0</v>
      </c>
      <c r="MK31" s="277">
        <v>0</v>
      </c>
      <c r="ML31" s="277">
        <v>0</v>
      </c>
      <c r="MM31" s="277">
        <v>0</v>
      </c>
      <c r="MN31" s="277">
        <v>0</v>
      </c>
      <c r="MO31" s="277">
        <v>0</v>
      </c>
      <c r="MP31" s="277">
        <v>0</v>
      </c>
      <c r="MQ31" s="277">
        <v>0</v>
      </c>
      <c r="MR31" s="277">
        <v>0</v>
      </c>
      <c r="MS31" s="277">
        <v>24</v>
      </c>
      <c r="MT31" s="277">
        <v>0</v>
      </c>
      <c r="MU31" s="277">
        <v>0</v>
      </c>
      <c r="MV31" s="277">
        <v>0</v>
      </c>
      <c r="MW31" s="277">
        <v>0</v>
      </c>
      <c r="MX31" s="277">
        <v>0</v>
      </c>
      <c r="MY31" s="277">
        <v>0</v>
      </c>
      <c r="MZ31" s="277">
        <v>0</v>
      </c>
      <c r="NA31" s="277">
        <v>0</v>
      </c>
      <c r="NB31" s="277">
        <v>30</v>
      </c>
      <c r="NC31" s="277">
        <v>0</v>
      </c>
      <c r="ND31" s="277">
        <v>0</v>
      </c>
      <c r="NE31" s="277">
        <v>3</v>
      </c>
      <c r="NF31" s="277">
        <v>0</v>
      </c>
      <c r="NG31" s="277">
        <v>0</v>
      </c>
      <c r="NH31" s="277">
        <v>3</v>
      </c>
      <c r="NI31" s="277">
        <v>0</v>
      </c>
      <c r="NJ31" s="277">
        <v>0</v>
      </c>
      <c r="NK31" s="277">
        <v>0</v>
      </c>
      <c r="NL31" s="277">
        <v>0</v>
      </c>
      <c r="NM31" s="277">
        <v>0</v>
      </c>
      <c r="NN31" s="277">
        <v>3</v>
      </c>
      <c r="NO31" s="277">
        <v>0</v>
      </c>
      <c r="NP31" s="277">
        <v>0</v>
      </c>
      <c r="NQ31" s="277">
        <v>0</v>
      </c>
      <c r="NR31" s="277">
        <v>0</v>
      </c>
      <c r="NS31" s="277">
        <v>0</v>
      </c>
      <c r="NT31" s="277">
        <v>8</v>
      </c>
      <c r="NU31" s="277">
        <v>0</v>
      </c>
      <c r="NV31" s="277">
        <v>0</v>
      </c>
      <c r="NW31" s="277">
        <v>20</v>
      </c>
      <c r="NX31" s="277">
        <v>0</v>
      </c>
      <c r="NY31" s="277">
        <v>0</v>
      </c>
      <c r="NZ31" s="277">
        <v>0</v>
      </c>
      <c r="OA31" s="277">
        <v>0</v>
      </c>
      <c r="OB31" s="277">
        <v>0</v>
      </c>
      <c r="OC31" s="277">
        <v>20</v>
      </c>
      <c r="OD31" s="277">
        <v>0</v>
      </c>
      <c r="OE31" s="277">
        <v>0</v>
      </c>
      <c r="OF31" s="277">
        <v>0</v>
      </c>
      <c r="OG31" s="277">
        <v>0</v>
      </c>
      <c r="OH31" s="277">
        <v>0</v>
      </c>
      <c r="OI31" s="277">
        <v>0</v>
      </c>
      <c r="OJ31" s="277">
        <v>0</v>
      </c>
      <c r="OK31" s="277">
        <v>0</v>
      </c>
      <c r="OL31" s="277">
        <v>22</v>
      </c>
      <c r="OM31" s="277">
        <v>0</v>
      </c>
      <c r="ON31" s="277">
        <v>0</v>
      </c>
      <c r="OO31" s="277">
        <v>0</v>
      </c>
      <c r="OP31" s="277">
        <v>0</v>
      </c>
      <c r="OQ31" s="277">
        <v>0</v>
      </c>
      <c r="OR31" s="277">
        <v>21</v>
      </c>
      <c r="OS31" s="277">
        <v>0</v>
      </c>
      <c r="OT31" s="277">
        <v>0</v>
      </c>
      <c r="OU31" s="277">
        <v>14</v>
      </c>
      <c r="OV31" s="277">
        <v>0</v>
      </c>
      <c r="OW31" s="277">
        <v>0</v>
      </c>
      <c r="OX31" s="277">
        <v>0</v>
      </c>
      <c r="OY31" s="277">
        <v>0</v>
      </c>
      <c r="OZ31" s="277">
        <v>0</v>
      </c>
      <c r="PA31" s="277">
        <v>23</v>
      </c>
      <c r="PB31" s="277">
        <v>0</v>
      </c>
      <c r="PC31" s="277">
        <v>0</v>
      </c>
      <c r="PD31" s="277">
        <v>30</v>
      </c>
      <c r="PE31" s="277">
        <v>0</v>
      </c>
      <c r="PF31" s="277">
        <v>0</v>
      </c>
      <c r="PG31" s="277">
        <v>26</v>
      </c>
      <c r="PH31" s="277">
        <v>0</v>
      </c>
      <c r="PI31" s="277">
        <v>0</v>
      </c>
      <c r="PJ31" s="277">
        <v>0</v>
      </c>
      <c r="PK31" s="277">
        <v>0</v>
      </c>
      <c r="PL31" s="277">
        <v>0</v>
      </c>
      <c r="PM31" s="277">
        <v>0</v>
      </c>
      <c r="PN31" s="277">
        <v>0</v>
      </c>
      <c r="PO31" s="277">
        <v>0</v>
      </c>
      <c r="PP31" s="277">
        <v>20</v>
      </c>
      <c r="PQ31" s="277">
        <v>0</v>
      </c>
      <c r="PR31" s="277">
        <v>0</v>
      </c>
      <c r="PS31" s="277">
        <v>0</v>
      </c>
      <c r="PT31" s="277">
        <v>0</v>
      </c>
      <c r="PU31" s="277">
        <v>0</v>
      </c>
      <c r="PV31" s="277">
        <v>18</v>
      </c>
      <c r="PW31" s="277">
        <v>0</v>
      </c>
      <c r="PX31" s="277">
        <v>0</v>
      </c>
      <c r="PY31" s="277">
        <v>0</v>
      </c>
      <c r="PZ31" s="277">
        <v>0</v>
      </c>
      <c r="QA31" s="277">
        <v>0</v>
      </c>
      <c r="QB31" s="277">
        <v>0</v>
      </c>
      <c r="QC31" s="277">
        <v>0</v>
      </c>
      <c r="QD31" s="277">
        <v>0</v>
      </c>
      <c r="QE31" s="277">
        <v>28</v>
      </c>
      <c r="QF31" s="277">
        <v>0</v>
      </c>
      <c r="QG31" s="277">
        <v>0</v>
      </c>
      <c r="QH31" s="277">
        <v>0</v>
      </c>
      <c r="QI31" s="277">
        <v>0</v>
      </c>
      <c r="QJ31" s="277">
        <v>0</v>
      </c>
      <c r="QK31" s="277">
        <v>21</v>
      </c>
      <c r="QL31" s="277">
        <v>0</v>
      </c>
      <c r="QM31" s="277">
        <v>0</v>
      </c>
      <c r="QN31" s="277">
        <v>6</v>
      </c>
      <c r="QO31" s="277">
        <v>0</v>
      </c>
      <c r="QP31" s="277">
        <v>0</v>
      </c>
      <c r="QQ31" s="277">
        <v>0</v>
      </c>
      <c r="QR31" s="277">
        <v>0</v>
      </c>
      <c r="QS31" s="277">
        <v>0</v>
      </c>
      <c r="QT31" s="277">
        <v>21</v>
      </c>
      <c r="QU31" s="277">
        <v>0</v>
      </c>
      <c r="QV31" s="277">
        <v>0</v>
      </c>
      <c r="QW31" s="277">
        <v>0</v>
      </c>
      <c r="QX31" s="277">
        <v>0</v>
      </c>
      <c r="QY31" s="277">
        <v>0</v>
      </c>
      <c r="QZ31" s="277">
        <v>18</v>
      </c>
      <c r="RA31" s="277">
        <v>0</v>
      </c>
      <c r="RB31" s="277">
        <v>0</v>
      </c>
      <c r="RC31" s="277">
        <v>17</v>
      </c>
      <c r="RD31" s="277">
        <v>0</v>
      </c>
      <c r="RE31" s="277">
        <v>0</v>
      </c>
      <c r="RF31" s="277">
        <v>0</v>
      </c>
      <c r="RG31" s="277">
        <v>0</v>
      </c>
      <c r="RH31" s="277">
        <v>0</v>
      </c>
      <c r="RI31" s="277">
        <v>0</v>
      </c>
      <c r="RJ31" s="277">
        <v>0</v>
      </c>
      <c r="RK31" s="277">
        <v>0</v>
      </c>
      <c r="RL31" s="277">
        <v>0</v>
      </c>
      <c r="RM31" s="277">
        <v>0</v>
      </c>
      <c r="RN31" s="277">
        <v>0</v>
      </c>
      <c r="RO31" s="277">
        <v>0</v>
      </c>
      <c r="RP31" s="277">
        <v>0</v>
      </c>
      <c r="RQ31" s="277">
        <v>0</v>
      </c>
      <c r="RR31" s="277">
        <v>0</v>
      </c>
      <c r="RS31" s="277">
        <v>0</v>
      </c>
      <c r="RT31" s="277">
        <v>0</v>
      </c>
      <c r="RU31" s="277">
        <v>0</v>
      </c>
      <c r="RV31" s="277">
        <v>0</v>
      </c>
      <c r="RW31" s="277">
        <v>0</v>
      </c>
      <c r="RX31" s="277">
        <v>0</v>
      </c>
      <c r="RY31" s="277">
        <v>0</v>
      </c>
      <c r="RZ31" s="277">
        <v>0</v>
      </c>
      <c r="SA31" s="277">
        <v>0</v>
      </c>
      <c r="SB31" s="277">
        <v>0</v>
      </c>
      <c r="SC31" s="277">
        <v>0</v>
      </c>
      <c r="SD31" s="277">
        <v>0</v>
      </c>
      <c r="SE31" s="277">
        <v>0</v>
      </c>
      <c r="SF31" s="277">
        <v>0</v>
      </c>
      <c r="SG31" s="277">
        <v>0</v>
      </c>
      <c r="SH31" s="277">
        <v>0</v>
      </c>
      <c r="SI31" s="277">
        <v>0</v>
      </c>
      <c r="SJ31" s="277">
        <v>0</v>
      </c>
      <c r="SK31" s="277">
        <v>0</v>
      </c>
      <c r="SL31" s="277">
        <v>0</v>
      </c>
      <c r="SM31" s="277">
        <v>0</v>
      </c>
      <c r="SN31" s="277">
        <v>0</v>
      </c>
      <c r="SO31" s="277">
        <v>0</v>
      </c>
      <c r="SP31" s="277">
        <v>0</v>
      </c>
      <c r="SQ31" s="277">
        <v>0</v>
      </c>
      <c r="SR31" s="277">
        <v>0</v>
      </c>
      <c r="SS31" s="277">
        <v>0</v>
      </c>
      <c r="ST31" s="277">
        <v>0</v>
      </c>
      <c r="SU31" s="277">
        <v>0</v>
      </c>
      <c r="SV31" s="277">
        <v>0</v>
      </c>
      <c r="SW31" s="277">
        <v>0</v>
      </c>
      <c r="SX31" s="277">
        <v>0</v>
      </c>
      <c r="SY31" s="277">
        <v>0</v>
      </c>
      <c r="SZ31" s="277">
        <v>0</v>
      </c>
      <c r="TA31" s="277">
        <v>0</v>
      </c>
      <c r="TB31" s="277">
        <v>0</v>
      </c>
      <c r="TC31" s="277">
        <v>0</v>
      </c>
      <c r="TD31" s="277">
        <v>0</v>
      </c>
      <c r="TE31" s="277">
        <v>0</v>
      </c>
      <c r="TF31" s="277">
        <v>0</v>
      </c>
      <c r="TG31" s="277">
        <v>0</v>
      </c>
      <c r="TH31" s="277">
        <v>0</v>
      </c>
      <c r="TI31" s="277">
        <v>0</v>
      </c>
      <c r="TJ31" s="277">
        <v>0</v>
      </c>
      <c r="TK31" s="277">
        <v>0</v>
      </c>
      <c r="TL31" s="277">
        <v>0</v>
      </c>
      <c r="TM31" s="277">
        <v>0</v>
      </c>
      <c r="TN31" s="277">
        <v>0</v>
      </c>
      <c r="TO31" s="277">
        <v>0</v>
      </c>
      <c r="TP31" s="277">
        <v>0</v>
      </c>
      <c r="TQ31" s="277">
        <v>10</v>
      </c>
      <c r="TR31" s="277">
        <v>0</v>
      </c>
      <c r="TS31" s="277">
        <v>0</v>
      </c>
      <c r="TT31" s="277">
        <v>5</v>
      </c>
      <c r="TU31" s="277">
        <v>0</v>
      </c>
      <c r="TV31" s="277">
        <v>0</v>
      </c>
      <c r="TW31" s="277">
        <v>2</v>
      </c>
      <c r="TX31" s="277">
        <v>0</v>
      </c>
      <c r="TY31" s="277">
        <v>0</v>
      </c>
      <c r="TZ31" s="277">
        <v>7</v>
      </c>
      <c r="UA31" s="277">
        <v>0</v>
      </c>
      <c r="UB31" s="277">
        <v>0</v>
      </c>
      <c r="UC31" s="277">
        <v>7</v>
      </c>
      <c r="UD31" s="277">
        <v>0</v>
      </c>
      <c r="UE31" s="277">
        <v>0</v>
      </c>
      <c r="UF31" s="277">
        <v>0</v>
      </c>
      <c r="UG31" s="277">
        <v>0</v>
      </c>
      <c r="UH31" s="277">
        <v>0</v>
      </c>
      <c r="UI31" s="277">
        <v>14</v>
      </c>
      <c r="UJ31" s="277">
        <v>0</v>
      </c>
      <c r="UK31" s="277">
        <v>0</v>
      </c>
      <c r="UL31" s="277">
        <v>0</v>
      </c>
      <c r="UM31" s="277">
        <v>0</v>
      </c>
      <c r="UN31" s="277">
        <v>0</v>
      </c>
      <c r="UO31" s="277">
        <v>14</v>
      </c>
      <c r="UP31" s="277">
        <v>0</v>
      </c>
      <c r="UQ31" s="277">
        <v>0</v>
      </c>
      <c r="UR31" s="277">
        <v>13</v>
      </c>
      <c r="US31" s="277">
        <v>0</v>
      </c>
      <c r="UT31" s="277">
        <v>0</v>
      </c>
      <c r="UU31" s="277">
        <v>17</v>
      </c>
      <c r="UV31" s="277">
        <v>0</v>
      </c>
      <c r="UW31" s="277">
        <v>0</v>
      </c>
      <c r="UX31" s="277">
        <v>0</v>
      </c>
      <c r="UY31" s="277">
        <v>0</v>
      </c>
      <c r="UZ31" s="277">
        <v>0</v>
      </c>
      <c r="VA31" s="277">
        <v>13</v>
      </c>
      <c r="VB31" s="277">
        <v>0</v>
      </c>
      <c r="VC31" s="277">
        <v>0</v>
      </c>
      <c r="VD31" s="277">
        <v>32</v>
      </c>
      <c r="VE31" s="277">
        <v>0</v>
      </c>
      <c r="VF31" s="277">
        <v>0</v>
      </c>
      <c r="VG31" s="277">
        <v>0</v>
      </c>
      <c r="VH31" s="277">
        <v>0</v>
      </c>
      <c r="VI31" s="277">
        <v>0</v>
      </c>
      <c r="VJ31" s="277">
        <v>0</v>
      </c>
      <c r="VK31" s="277">
        <v>0</v>
      </c>
      <c r="VL31" s="277">
        <v>0</v>
      </c>
      <c r="VM31" s="277">
        <v>0</v>
      </c>
      <c r="VN31" s="277">
        <v>0</v>
      </c>
      <c r="VO31" s="277">
        <v>0</v>
      </c>
      <c r="VP31" s="277">
        <v>0</v>
      </c>
      <c r="VQ31" s="277">
        <v>0</v>
      </c>
      <c r="VR31" s="277">
        <v>0</v>
      </c>
      <c r="VS31" s="277">
        <v>0</v>
      </c>
      <c r="VT31" s="277">
        <v>0</v>
      </c>
      <c r="VU31" s="277">
        <v>0</v>
      </c>
      <c r="VV31" s="277">
        <v>0</v>
      </c>
      <c r="VW31" s="277">
        <v>0</v>
      </c>
      <c r="VX31" s="277">
        <v>0</v>
      </c>
      <c r="VY31" s="277">
        <v>8</v>
      </c>
      <c r="VZ31" s="277">
        <v>0</v>
      </c>
      <c r="WA31" s="277">
        <v>0</v>
      </c>
      <c r="WB31" s="277">
        <v>0</v>
      </c>
      <c r="WC31" s="277">
        <v>0</v>
      </c>
      <c r="WD31" s="277">
        <v>0</v>
      </c>
      <c r="WE31" s="277">
        <v>6</v>
      </c>
      <c r="WF31" s="277">
        <v>0</v>
      </c>
      <c r="WG31" s="277">
        <v>0</v>
      </c>
      <c r="WH31" s="277">
        <v>8</v>
      </c>
      <c r="WI31" s="277">
        <v>0</v>
      </c>
      <c r="WJ31" s="277">
        <v>0</v>
      </c>
      <c r="WK31" s="277">
        <v>8</v>
      </c>
      <c r="WL31" s="277">
        <v>0</v>
      </c>
      <c r="WM31" s="277">
        <v>0</v>
      </c>
      <c r="WN31" s="277">
        <v>8</v>
      </c>
      <c r="WO31" s="277">
        <v>0</v>
      </c>
      <c r="WP31" s="277">
        <v>0</v>
      </c>
      <c r="WQ31" s="277">
        <v>0</v>
      </c>
      <c r="WR31" s="277">
        <v>0</v>
      </c>
      <c r="WS31" s="277">
        <v>0</v>
      </c>
      <c r="WT31" s="277">
        <v>8</v>
      </c>
      <c r="WU31" s="277">
        <v>0</v>
      </c>
      <c r="WV31" s="277">
        <v>0</v>
      </c>
      <c r="WW31" s="277">
        <v>8</v>
      </c>
      <c r="WX31" s="277">
        <v>0</v>
      </c>
      <c r="WY31" s="277">
        <v>0</v>
      </c>
      <c r="WZ31" s="277">
        <v>8</v>
      </c>
      <c r="XA31" s="277">
        <v>0</v>
      </c>
      <c r="XB31" s="277">
        <v>0</v>
      </c>
      <c r="XC31" s="277">
        <v>0</v>
      </c>
      <c r="XD31" s="277">
        <v>0</v>
      </c>
      <c r="XE31" s="277">
        <v>0</v>
      </c>
      <c r="XF31" s="277">
        <v>0</v>
      </c>
      <c r="XG31" s="277">
        <v>0</v>
      </c>
      <c r="XH31" s="277">
        <v>0</v>
      </c>
      <c r="XI31" s="277">
        <v>0</v>
      </c>
      <c r="XJ31" s="277">
        <v>0</v>
      </c>
      <c r="XK31" s="277">
        <v>0</v>
      </c>
      <c r="XL31" s="277">
        <v>0</v>
      </c>
      <c r="XM31" s="277">
        <v>0</v>
      </c>
      <c r="XN31" s="277">
        <v>0</v>
      </c>
      <c r="XO31" s="277">
        <v>0</v>
      </c>
      <c r="XP31" s="277">
        <v>0</v>
      </c>
      <c r="XQ31" s="277">
        <v>0</v>
      </c>
      <c r="XR31" s="277">
        <v>0</v>
      </c>
      <c r="XS31" s="277">
        <v>0</v>
      </c>
      <c r="XT31" s="277">
        <v>0</v>
      </c>
      <c r="XU31" s="277">
        <v>0</v>
      </c>
      <c r="XV31" s="277">
        <v>0</v>
      </c>
      <c r="XW31" s="277">
        <v>0</v>
      </c>
      <c r="XX31" s="277">
        <v>0</v>
      </c>
      <c r="XY31" s="277">
        <v>0</v>
      </c>
      <c r="XZ31" s="277">
        <v>0</v>
      </c>
      <c r="YA31" s="277">
        <v>0</v>
      </c>
      <c r="YB31" s="277">
        <v>0</v>
      </c>
      <c r="YC31" s="277">
        <v>0</v>
      </c>
      <c r="YD31" s="277">
        <v>0</v>
      </c>
      <c r="YE31" s="277">
        <v>0</v>
      </c>
      <c r="YF31" s="277">
        <v>0</v>
      </c>
      <c r="YG31" s="277">
        <v>0</v>
      </c>
      <c r="YH31" s="277">
        <v>0</v>
      </c>
      <c r="YI31" s="277">
        <v>0</v>
      </c>
      <c r="YJ31" s="277">
        <v>0</v>
      </c>
      <c r="YK31" s="277">
        <v>0</v>
      </c>
      <c r="YL31" s="277">
        <v>0</v>
      </c>
      <c r="YM31" s="277">
        <v>0</v>
      </c>
      <c r="YN31" s="277">
        <v>0</v>
      </c>
      <c r="YO31" s="277">
        <v>0</v>
      </c>
      <c r="YP31" s="277">
        <v>0</v>
      </c>
      <c r="YQ31" s="277">
        <v>0</v>
      </c>
      <c r="YR31" s="277">
        <v>0</v>
      </c>
      <c r="YS31" s="277">
        <v>0</v>
      </c>
      <c r="YT31" s="277">
        <v>0</v>
      </c>
      <c r="YU31" s="277">
        <v>0</v>
      </c>
      <c r="YV31" s="277">
        <v>0</v>
      </c>
      <c r="YW31" s="277">
        <v>0</v>
      </c>
      <c r="YX31" s="277">
        <v>0</v>
      </c>
      <c r="YY31" s="277">
        <v>0</v>
      </c>
      <c r="YZ31" s="277">
        <v>0</v>
      </c>
      <c r="ZA31" s="277">
        <v>0</v>
      </c>
      <c r="ZB31" s="277">
        <v>0</v>
      </c>
      <c r="ZC31" s="277">
        <v>0</v>
      </c>
      <c r="ZD31" s="277">
        <v>0</v>
      </c>
      <c r="ZE31" s="277">
        <v>0</v>
      </c>
      <c r="ZF31" s="277">
        <v>0</v>
      </c>
      <c r="ZG31" s="277">
        <v>0</v>
      </c>
      <c r="ZH31" s="277">
        <v>0</v>
      </c>
      <c r="ZI31" s="277">
        <v>0</v>
      </c>
      <c r="ZJ31" s="277">
        <v>0</v>
      </c>
      <c r="ZK31" s="277">
        <v>0</v>
      </c>
      <c r="ZL31" s="277">
        <v>0</v>
      </c>
      <c r="ZM31" s="277">
        <v>0</v>
      </c>
      <c r="ZN31" s="277">
        <v>0</v>
      </c>
      <c r="ZO31" s="277">
        <v>0</v>
      </c>
      <c r="ZP31" s="277">
        <v>0</v>
      </c>
      <c r="ZQ31" s="277">
        <v>0</v>
      </c>
      <c r="ZR31" s="277">
        <v>0</v>
      </c>
      <c r="ZS31" s="277">
        <v>0</v>
      </c>
      <c r="ZT31" s="277">
        <v>0</v>
      </c>
      <c r="ZU31" s="277">
        <v>0</v>
      </c>
      <c r="ZV31" s="277">
        <v>0</v>
      </c>
      <c r="ZW31" s="277">
        <v>0</v>
      </c>
      <c r="ZX31" s="277">
        <v>0</v>
      </c>
      <c r="ZY31" s="277">
        <v>0</v>
      </c>
      <c r="ZZ31" s="277">
        <v>0</v>
      </c>
      <c r="AAA31" s="277">
        <v>0</v>
      </c>
      <c r="AAB31" s="277">
        <v>0</v>
      </c>
      <c r="AAC31" s="277">
        <v>0</v>
      </c>
      <c r="AAD31" s="277">
        <v>0</v>
      </c>
      <c r="AAE31" s="277">
        <v>0</v>
      </c>
      <c r="AAF31" s="277">
        <v>0</v>
      </c>
      <c r="AAG31" s="277">
        <v>0</v>
      </c>
      <c r="AAH31" s="277">
        <v>0</v>
      </c>
      <c r="AAI31" s="277">
        <v>0</v>
      </c>
      <c r="AAJ31" s="277">
        <v>0</v>
      </c>
      <c r="AAK31" s="277">
        <v>0</v>
      </c>
      <c r="AAL31" s="277">
        <v>0</v>
      </c>
      <c r="AAM31" s="277">
        <v>0</v>
      </c>
      <c r="AAN31" s="277">
        <v>0</v>
      </c>
      <c r="AAO31" s="181"/>
    </row>
    <row r="32" spans="4:731" ht="18.600000000000001" thickBot="1" x14ac:dyDescent="0.4">
      <c r="D32" s="3" t="s">
        <v>458</v>
      </c>
      <c r="F32" s="3">
        <v>666518</v>
      </c>
      <c r="G32" s="3" t="s">
        <v>79</v>
      </c>
      <c r="H32" s="275" t="str">
        <f t="shared" si="44"/>
        <v/>
      </c>
      <c r="I32" s="135">
        <f t="shared" si="44"/>
        <v>51</v>
      </c>
      <c r="J32" s="276" t="str">
        <f t="shared" si="44"/>
        <v/>
      </c>
      <c r="K32" s="275" t="str" cm="1">
        <f t="array" ref="K32">IFERROR(
  _xlfn.STDEV.S(
    IF(
      ($AA$19:$AAN$19=K$20) *
      ($AA32:$AAN32&gt;0) *
      ($AA$17:$AAN$17 &gt;= $H$17) *
      ($AA$17:$AAN$17 &lt;= $I$17),
      $AA32:$AAN32
    )
  ),
  ""
)</f>
        <v/>
      </c>
      <c r="L32" s="135" cm="1">
        <f t="array" ref="L32">IFERROR(
  _xlfn.STDEV.S(
    IF(
      ($AA$19:$AAN$19=L$20) *
      ($AA32:$AAN32&gt;0) *
      ($AA$17:$AAN$17 &gt;= $H$17) *
      ($AA$17:$AAN$17 &lt;= $I$17),
      $AA32:$AAN32
    )
  ),
  ""
)</f>
        <v>13.669019908653214</v>
      </c>
      <c r="M32" s="276" t="str" cm="1">
        <f t="array" ref="M32">IFERROR(
  _xlfn.STDEV.S(
    IF(
      ($AA$19:$AAN$19=M$20) *
      ($AA32:$AAN32&gt;0) *
      ($AA$17:$AAN$17 &gt;= $H$17) *
      ($AA$17:$AAN$17 &lt;= $I$17),
      $AA32:$AAN32
    )
  ),
  ""
)</f>
        <v/>
      </c>
      <c r="N32" s="275">
        <f t="shared" si="45"/>
        <v>0</v>
      </c>
      <c r="O32" s="135">
        <f t="shared" si="45"/>
        <v>80</v>
      </c>
      <c r="P32" s="276">
        <f t="shared" si="45"/>
        <v>0</v>
      </c>
      <c r="Q32">
        <f>VLOOKUP($F32,Old!$C$23:$G$43,3)</f>
        <v>1</v>
      </c>
      <c r="R32" t="str">
        <f t="shared" si="46"/>
        <v/>
      </c>
      <c r="S32">
        <f t="shared" si="46"/>
        <v>51</v>
      </c>
      <c r="T32" t="str">
        <f t="shared" si="47"/>
        <v/>
      </c>
      <c r="U32">
        <f>VLOOKUP($F32,Old!$C$23:$G$43,5)</f>
        <v>1</v>
      </c>
      <c r="V32">
        <f t="shared" si="48"/>
        <v>51</v>
      </c>
      <c r="X32" s="204"/>
      <c r="Y32" s="281">
        <f>Y31/N15</f>
        <v>0.42781893004115223</v>
      </c>
      <c r="Z32" s="3">
        <v>666518</v>
      </c>
      <c r="AA32" s="277">
        <v>0</v>
      </c>
      <c r="AB32" s="277">
        <v>0</v>
      </c>
      <c r="AC32" s="277">
        <v>0</v>
      </c>
      <c r="AD32" s="277">
        <v>0</v>
      </c>
      <c r="AE32" s="277">
        <v>0</v>
      </c>
      <c r="AF32" s="277">
        <v>0</v>
      </c>
      <c r="AG32" s="277">
        <v>0</v>
      </c>
      <c r="AH32" s="277">
        <v>0</v>
      </c>
      <c r="AI32" s="277">
        <v>0</v>
      </c>
      <c r="AJ32" s="277">
        <v>0</v>
      </c>
      <c r="AK32" s="277">
        <v>0</v>
      </c>
      <c r="AL32" s="277">
        <v>0</v>
      </c>
      <c r="AM32" s="277">
        <v>0</v>
      </c>
      <c r="AN32" s="277">
        <v>0</v>
      </c>
      <c r="AO32" s="277">
        <v>0</v>
      </c>
      <c r="AP32" s="277">
        <v>0</v>
      </c>
      <c r="AQ32" s="277">
        <v>20</v>
      </c>
      <c r="AR32" s="277">
        <v>0</v>
      </c>
      <c r="AS32" s="277">
        <v>0</v>
      </c>
      <c r="AT32" s="277">
        <v>12</v>
      </c>
      <c r="AU32" s="277">
        <v>0</v>
      </c>
      <c r="AV32" s="277">
        <v>0</v>
      </c>
      <c r="AW32" s="277">
        <v>20</v>
      </c>
      <c r="AX32" s="277">
        <v>0</v>
      </c>
      <c r="AY32" s="277">
        <v>0</v>
      </c>
      <c r="AZ32" s="277">
        <v>12</v>
      </c>
      <c r="BA32" s="277">
        <v>0</v>
      </c>
      <c r="BB32" s="277">
        <v>0</v>
      </c>
      <c r="BC32" s="277">
        <v>0</v>
      </c>
      <c r="BD32" s="277">
        <v>0</v>
      </c>
      <c r="BE32" s="277">
        <v>0</v>
      </c>
      <c r="BF32" s="277">
        <v>20</v>
      </c>
      <c r="BG32" s="277">
        <v>0</v>
      </c>
      <c r="BH32" s="277">
        <v>0</v>
      </c>
      <c r="BI32" s="277">
        <v>13</v>
      </c>
      <c r="BJ32" s="277">
        <v>0</v>
      </c>
      <c r="BK32" s="277">
        <v>0</v>
      </c>
      <c r="BL32" s="277">
        <v>30</v>
      </c>
      <c r="BM32" s="277">
        <v>0</v>
      </c>
      <c r="BN32" s="277">
        <v>0</v>
      </c>
      <c r="BO32" s="277">
        <v>20</v>
      </c>
      <c r="BP32" s="277">
        <v>0</v>
      </c>
      <c r="BQ32" s="277">
        <v>0</v>
      </c>
      <c r="BR32" s="277">
        <v>0</v>
      </c>
      <c r="BS32" s="277">
        <v>0</v>
      </c>
      <c r="BT32" s="277">
        <v>0</v>
      </c>
      <c r="BU32" s="277">
        <v>0</v>
      </c>
      <c r="BV32" s="277">
        <v>0</v>
      </c>
      <c r="BW32" s="277">
        <v>0</v>
      </c>
      <c r="BX32" s="277">
        <v>5</v>
      </c>
      <c r="BY32" s="277">
        <v>0</v>
      </c>
      <c r="BZ32" s="277">
        <v>0</v>
      </c>
      <c r="CA32" s="277">
        <v>0</v>
      </c>
      <c r="CB32" s="277">
        <v>0</v>
      </c>
      <c r="CC32" s="277">
        <v>0</v>
      </c>
      <c r="CD32" s="277">
        <v>0</v>
      </c>
      <c r="CE32" s="277">
        <v>0</v>
      </c>
      <c r="CF32" s="277">
        <v>0</v>
      </c>
      <c r="CG32" s="277">
        <v>27</v>
      </c>
      <c r="CH32" s="277">
        <v>0</v>
      </c>
      <c r="CI32" s="277">
        <v>0</v>
      </c>
      <c r="CJ32" s="277">
        <v>9</v>
      </c>
      <c r="CK32" s="277">
        <v>0</v>
      </c>
      <c r="CL32" s="277">
        <v>0</v>
      </c>
      <c r="CM32" s="277">
        <v>0</v>
      </c>
      <c r="CN32" s="277">
        <v>0</v>
      </c>
      <c r="CO32" s="277">
        <v>0</v>
      </c>
      <c r="CP32" s="277">
        <v>18</v>
      </c>
      <c r="CQ32" s="277">
        <v>0</v>
      </c>
      <c r="CR32" s="277">
        <v>0</v>
      </c>
      <c r="CS32" s="277">
        <v>12</v>
      </c>
      <c r="CT32" s="277">
        <v>0</v>
      </c>
      <c r="CU32" s="277">
        <v>0</v>
      </c>
      <c r="CV32" s="277">
        <v>22</v>
      </c>
      <c r="CW32" s="277">
        <v>0</v>
      </c>
      <c r="CX32" s="277">
        <v>0</v>
      </c>
      <c r="CY32" s="277">
        <v>0</v>
      </c>
      <c r="CZ32" s="277">
        <v>0</v>
      </c>
      <c r="DA32" s="277">
        <v>0</v>
      </c>
      <c r="DB32" s="277">
        <v>0</v>
      </c>
      <c r="DC32" s="277">
        <v>0</v>
      </c>
      <c r="DD32" s="277">
        <v>0</v>
      </c>
      <c r="DE32" s="277">
        <v>0</v>
      </c>
      <c r="DF32" s="277">
        <v>0</v>
      </c>
      <c r="DG32" s="277">
        <v>0</v>
      </c>
      <c r="DH32" s="277">
        <v>0</v>
      </c>
      <c r="DI32" s="277">
        <v>0</v>
      </c>
      <c r="DJ32" s="277">
        <v>0</v>
      </c>
      <c r="DK32" s="277">
        <v>0</v>
      </c>
      <c r="DL32" s="277">
        <v>0</v>
      </c>
      <c r="DM32" s="277">
        <v>0</v>
      </c>
      <c r="DN32" s="277">
        <v>0</v>
      </c>
      <c r="DO32" s="277">
        <v>0</v>
      </c>
      <c r="DP32" s="277">
        <v>0</v>
      </c>
      <c r="DQ32" s="277">
        <v>0</v>
      </c>
      <c r="DR32" s="277">
        <v>0</v>
      </c>
      <c r="DS32" s="277">
        <v>0</v>
      </c>
      <c r="DT32" s="277">
        <v>0</v>
      </c>
      <c r="DU32" s="277">
        <v>0</v>
      </c>
      <c r="DV32" s="277">
        <v>0</v>
      </c>
      <c r="DW32" s="277">
        <v>0</v>
      </c>
      <c r="DX32" s="277">
        <v>0</v>
      </c>
      <c r="DY32" s="277">
        <v>0</v>
      </c>
      <c r="DZ32" s="277">
        <v>0</v>
      </c>
      <c r="EA32" s="277">
        <v>0</v>
      </c>
      <c r="EB32" s="277">
        <v>0</v>
      </c>
      <c r="EC32" s="277">
        <v>0</v>
      </c>
      <c r="ED32" s="277">
        <v>0</v>
      </c>
      <c r="EE32" s="277">
        <v>0</v>
      </c>
      <c r="EF32" s="277">
        <v>0</v>
      </c>
      <c r="EG32" s="277">
        <v>0</v>
      </c>
      <c r="EH32" s="277">
        <v>0</v>
      </c>
      <c r="EI32" s="277">
        <v>0</v>
      </c>
      <c r="EJ32" s="277">
        <v>0</v>
      </c>
      <c r="EK32" s="277">
        <v>0</v>
      </c>
      <c r="EL32" s="277">
        <v>0</v>
      </c>
      <c r="EM32" s="277">
        <v>0</v>
      </c>
      <c r="EN32" s="277">
        <v>0</v>
      </c>
      <c r="EO32" s="277">
        <v>0</v>
      </c>
      <c r="EP32" s="277">
        <v>0</v>
      </c>
      <c r="EQ32" s="277">
        <v>0</v>
      </c>
      <c r="ER32" s="277">
        <v>0</v>
      </c>
      <c r="ES32" s="277">
        <v>0</v>
      </c>
      <c r="ET32" s="277">
        <v>0</v>
      </c>
      <c r="EU32" s="277">
        <v>0</v>
      </c>
      <c r="EV32" s="277">
        <v>0</v>
      </c>
      <c r="EW32" s="277">
        <v>0</v>
      </c>
      <c r="EX32" s="277">
        <v>0</v>
      </c>
      <c r="EY32" s="277">
        <v>0</v>
      </c>
      <c r="EZ32" s="277">
        <v>0</v>
      </c>
      <c r="FA32" s="277">
        <v>0</v>
      </c>
      <c r="FB32" s="277">
        <v>0</v>
      </c>
      <c r="FC32" s="277">
        <v>0</v>
      </c>
      <c r="FD32" s="277">
        <v>0</v>
      </c>
      <c r="FE32" s="277">
        <v>0</v>
      </c>
      <c r="FF32" s="277">
        <v>0</v>
      </c>
      <c r="FG32" s="277">
        <v>80</v>
      </c>
      <c r="FH32" s="277">
        <v>0</v>
      </c>
      <c r="FI32" s="277">
        <v>0</v>
      </c>
      <c r="FJ32" s="277">
        <v>55</v>
      </c>
      <c r="FK32" s="277">
        <v>0</v>
      </c>
      <c r="FL32" s="277">
        <v>0</v>
      </c>
      <c r="FM32" s="277">
        <v>100</v>
      </c>
      <c r="FN32" s="277">
        <v>0</v>
      </c>
      <c r="FO32" s="277">
        <v>0</v>
      </c>
      <c r="FP32" s="277">
        <v>40</v>
      </c>
      <c r="FQ32" s="277">
        <v>0</v>
      </c>
      <c r="FR32" s="277">
        <v>0</v>
      </c>
      <c r="FS32" s="277">
        <v>0</v>
      </c>
      <c r="FT32" s="277">
        <v>0</v>
      </c>
      <c r="FU32" s="277">
        <v>0</v>
      </c>
      <c r="FV32" s="277">
        <v>64</v>
      </c>
      <c r="FW32" s="277">
        <v>0</v>
      </c>
      <c r="FX32" s="277">
        <v>0</v>
      </c>
      <c r="FY32" s="277">
        <v>63</v>
      </c>
      <c r="FZ32" s="277">
        <v>0</v>
      </c>
      <c r="GA32" s="277">
        <v>0</v>
      </c>
      <c r="GB32" s="277">
        <v>69</v>
      </c>
      <c r="GC32" s="277">
        <v>0</v>
      </c>
      <c r="GD32" s="277">
        <v>0</v>
      </c>
      <c r="GE32" s="277">
        <v>42</v>
      </c>
      <c r="GF32" s="277">
        <v>0</v>
      </c>
      <c r="GG32" s="277">
        <v>0</v>
      </c>
      <c r="GH32" s="277">
        <v>50</v>
      </c>
      <c r="GI32" s="277">
        <v>0</v>
      </c>
      <c r="GJ32" s="277">
        <v>0</v>
      </c>
      <c r="GK32" s="277">
        <v>53</v>
      </c>
      <c r="GL32" s="277">
        <v>0</v>
      </c>
      <c r="GM32" s="277">
        <v>0</v>
      </c>
      <c r="GN32" s="277">
        <v>53</v>
      </c>
      <c r="GO32" s="277">
        <v>0</v>
      </c>
      <c r="GP32" s="277">
        <v>0</v>
      </c>
      <c r="GQ32" s="277">
        <v>43</v>
      </c>
      <c r="GR32" s="277">
        <v>0</v>
      </c>
      <c r="GS32" s="277">
        <v>0</v>
      </c>
      <c r="GT32" s="277">
        <v>33</v>
      </c>
      <c r="GU32" s="277">
        <v>0</v>
      </c>
      <c r="GV32" s="277">
        <v>0</v>
      </c>
      <c r="GW32" s="277">
        <v>30</v>
      </c>
      <c r="GX32" s="277">
        <v>0</v>
      </c>
      <c r="GY32" s="277">
        <v>0</v>
      </c>
      <c r="GZ32" s="277">
        <v>72</v>
      </c>
      <c r="HA32" s="277">
        <v>0</v>
      </c>
      <c r="HB32" s="277">
        <v>0</v>
      </c>
      <c r="HC32" s="277">
        <v>22</v>
      </c>
      <c r="HD32" s="277">
        <v>0</v>
      </c>
      <c r="HE32" s="277">
        <v>0</v>
      </c>
      <c r="HF32" s="277">
        <v>33</v>
      </c>
      <c r="HG32" s="277">
        <v>0</v>
      </c>
      <c r="HH32" s="277">
        <v>0</v>
      </c>
      <c r="HI32" s="277">
        <v>9</v>
      </c>
      <c r="HJ32" s="277">
        <v>0</v>
      </c>
      <c r="HK32" s="277">
        <v>0</v>
      </c>
      <c r="HL32" s="277">
        <v>23</v>
      </c>
      <c r="HM32" s="277">
        <v>0</v>
      </c>
      <c r="HN32" s="277">
        <v>0</v>
      </c>
      <c r="HO32" s="277">
        <v>0</v>
      </c>
      <c r="HP32" s="277">
        <v>0</v>
      </c>
      <c r="HQ32" s="277">
        <v>0</v>
      </c>
      <c r="HR32" s="277">
        <v>0</v>
      </c>
      <c r="HS32" s="277">
        <v>0</v>
      </c>
      <c r="HT32" s="277">
        <v>0</v>
      </c>
      <c r="HU32" s="277">
        <v>0</v>
      </c>
      <c r="HV32" s="277">
        <v>0</v>
      </c>
      <c r="HW32" s="277">
        <v>0</v>
      </c>
      <c r="HX32" s="277">
        <v>0</v>
      </c>
      <c r="HY32" s="277">
        <v>0</v>
      </c>
      <c r="HZ32" s="277">
        <v>0</v>
      </c>
      <c r="IA32" s="277">
        <v>0</v>
      </c>
      <c r="IB32" s="277">
        <v>0</v>
      </c>
      <c r="IC32" s="277">
        <v>0</v>
      </c>
      <c r="ID32" s="277">
        <v>0</v>
      </c>
      <c r="IE32" s="277">
        <v>0</v>
      </c>
      <c r="IF32" s="277">
        <v>0</v>
      </c>
      <c r="IG32" s="277">
        <v>0</v>
      </c>
      <c r="IH32" s="277">
        <v>0</v>
      </c>
      <c r="II32" s="277">
        <v>0</v>
      </c>
      <c r="IJ32" s="277">
        <v>0</v>
      </c>
      <c r="IK32" s="277">
        <v>0</v>
      </c>
      <c r="IL32" s="277">
        <v>0</v>
      </c>
      <c r="IM32" s="277">
        <v>0</v>
      </c>
      <c r="IN32" s="277">
        <v>0</v>
      </c>
      <c r="IO32" s="277">
        <v>0</v>
      </c>
      <c r="IP32" s="277">
        <v>0</v>
      </c>
      <c r="IQ32" s="277">
        <v>0</v>
      </c>
      <c r="IR32" s="277">
        <v>0</v>
      </c>
      <c r="IS32" s="277">
        <v>0</v>
      </c>
      <c r="IT32" s="277">
        <v>0</v>
      </c>
      <c r="IU32" s="277">
        <v>0</v>
      </c>
      <c r="IV32" s="277">
        <v>0</v>
      </c>
      <c r="IW32" s="277">
        <v>0</v>
      </c>
      <c r="IX32" s="277">
        <v>0</v>
      </c>
      <c r="IY32" s="277">
        <v>0</v>
      </c>
      <c r="IZ32" s="277">
        <v>0</v>
      </c>
      <c r="JA32" s="277">
        <v>0</v>
      </c>
      <c r="JB32" s="277">
        <v>0</v>
      </c>
      <c r="JC32" s="277">
        <v>0</v>
      </c>
      <c r="JD32" s="277">
        <v>0</v>
      </c>
      <c r="JE32" s="277">
        <v>0</v>
      </c>
      <c r="JF32" s="277">
        <v>0</v>
      </c>
      <c r="JG32" s="277">
        <v>0</v>
      </c>
      <c r="JH32" s="277">
        <v>0</v>
      </c>
      <c r="JI32" s="277">
        <v>0</v>
      </c>
      <c r="JJ32" s="277">
        <v>0</v>
      </c>
      <c r="JK32" s="277">
        <v>0</v>
      </c>
      <c r="JL32" s="277">
        <v>0</v>
      </c>
      <c r="JM32" s="277">
        <v>0</v>
      </c>
      <c r="JN32" s="277">
        <v>0</v>
      </c>
      <c r="JO32" s="277">
        <v>0</v>
      </c>
      <c r="JP32" s="277">
        <v>0</v>
      </c>
      <c r="JQ32" s="277">
        <v>0</v>
      </c>
      <c r="JR32" s="277">
        <v>0</v>
      </c>
      <c r="JS32" s="277">
        <v>0</v>
      </c>
      <c r="JT32" s="277">
        <v>0</v>
      </c>
      <c r="JU32" s="277">
        <v>0</v>
      </c>
      <c r="JV32" s="277">
        <v>0</v>
      </c>
      <c r="JW32" s="277">
        <v>2</v>
      </c>
      <c r="JX32" s="277">
        <v>0</v>
      </c>
      <c r="JY32" s="277">
        <v>0</v>
      </c>
      <c r="JZ32" s="277">
        <v>77</v>
      </c>
      <c r="KA32" s="277">
        <v>0</v>
      </c>
      <c r="KB32" s="277">
        <v>0</v>
      </c>
      <c r="KC32" s="277">
        <v>29</v>
      </c>
      <c r="KD32" s="277">
        <v>0</v>
      </c>
      <c r="KE32" s="277">
        <v>0</v>
      </c>
      <c r="KF32" s="277">
        <v>41</v>
      </c>
      <c r="KG32" s="277">
        <v>0</v>
      </c>
      <c r="KH32" s="277">
        <v>0</v>
      </c>
      <c r="KI32" s="277">
        <v>9</v>
      </c>
      <c r="KJ32" s="277">
        <v>0</v>
      </c>
      <c r="KK32" s="277">
        <v>0</v>
      </c>
      <c r="KL32" s="277">
        <v>20</v>
      </c>
      <c r="KM32" s="277">
        <v>0</v>
      </c>
      <c r="KN32" s="277">
        <v>0</v>
      </c>
      <c r="KO32" s="277">
        <v>59</v>
      </c>
      <c r="KP32" s="277">
        <v>0</v>
      </c>
      <c r="KQ32" s="277">
        <v>0</v>
      </c>
      <c r="KR32" s="277">
        <v>70</v>
      </c>
      <c r="KS32" s="277">
        <v>0</v>
      </c>
      <c r="KT32" s="277">
        <v>0</v>
      </c>
      <c r="KU32" s="277">
        <v>28</v>
      </c>
      <c r="KV32" s="277">
        <v>0</v>
      </c>
      <c r="KW32" s="277">
        <v>0</v>
      </c>
      <c r="KX32" s="277">
        <v>27</v>
      </c>
      <c r="KY32" s="277">
        <v>0</v>
      </c>
      <c r="KZ32" s="277">
        <v>0</v>
      </c>
      <c r="LA32" s="277">
        <v>20</v>
      </c>
      <c r="LB32" s="277">
        <v>0</v>
      </c>
      <c r="LC32" s="277">
        <v>0</v>
      </c>
      <c r="LD32" s="277">
        <v>100</v>
      </c>
      <c r="LE32" s="277">
        <v>0</v>
      </c>
      <c r="LF32" s="277">
        <v>0</v>
      </c>
      <c r="LG32" s="277">
        <v>50</v>
      </c>
      <c r="LH32" s="277">
        <v>0</v>
      </c>
      <c r="LI32" s="277">
        <v>0</v>
      </c>
      <c r="LJ32" s="277">
        <v>71</v>
      </c>
      <c r="LK32" s="277">
        <v>0</v>
      </c>
      <c r="LL32" s="277">
        <v>0</v>
      </c>
      <c r="LM32" s="277">
        <v>50</v>
      </c>
      <c r="LN32" s="277">
        <v>0</v>
      </c>
      <c r="LO32" s="277">
        <v>0</v>
      </c>
      <c r="LP32" s="277">
        <v>57</v>
      </c>
      <c r="LQ32" s="277">
        <v>0</v>
      </c>
      <c r="LR32" s="277">
        <v>0</v>
      </c>
      <c r="LS32" s="277">
        <v>67</v>
      </c>
      <c r="LT32" s="277">
        <v>0</v>
      </c>
      <c r="LU32" s="277">
        <v>0</v>
      </c>
      <c r="LV32" s="277">
        <v>44</v>
      </c>
      <c r="LW32" s="277">
        <v>0</v>
      </c>
      <c r="LX32" s="277">
        <v>0</v>
      </c>
      <c r="LY32" s="277">
        <v>80</v>
      </c>
      <c r="LZ32" s="277">
        <v>0</v>
      </c>
      <c r="MA32" s="277">
        <v>0</v>
      </c>
      <c r="MB32" s="277">
        <v>0</v>
      </c>
      <c r="MC32" s="277">
        <v>0</v>
      </c>
      <c r="MD32" s="277">
        <v>0</v>
      </c>
      <c r="ME32" s="277">
        <v>0</v>
      </c>
      <c r="MF32" s="277">
        <v>0</v>
      </c>
      <c r="MG32" s="277">
        <v>0</v>
      </c>
      <c r="MH32" s="277">
        <v>18</v>
      </c>
      <c r="MI32" s="277">
        <v>0</v>
      </c>
      <c r="MJ32" s="277">
        <v>0</v>
      </c>
      <c r="MK32" s="277">
        <v>48</v>
      </c>
      <c r="ML32" s="277">
        <v>0</v>
      </c>
      <c r="MM32" s="277">
        <v>0</v>
      </c>
      <c r="MN32" s="277">
        <v>0</v>
      </c>
      <c r="MO32" s="277">
        <v>0</v>
      </c>
      <c r="MP32" s="277">
        <v>0</v>
      </c>
      <c r="MQ32" s="277">
        <v>30</v>
      </c>
      <c r="MR32" s="277">
        <v>0</v>
      </c>
      <c r="MS32" s="277">
        <v>0</v>
      </c>
      <c r="MT32" s="277">
        <v>0</v>
      </c>
      <c r="MU32" s="277">
        <v>0</v>
      </c>
      <c r="MV32" s="277">
        <v>0</v>
      </c>
      <c r="MW32" s="277">
        <v>0</v>
      </c>
      <c r="MX32" s="277">
        <v>0</v>
      </c>
      <c r="MY32" s="277">
        <v>0</v>
      </c>
      <c r="MZ32" s="277">
        <v>0</v>
      </c>
      <c r="NA32" s="277">
        <v>0</v>
      </c>
      <c r="NB32" s="277">
        <v>0</v>
      </c>
      <c r="NC32" s="277">
        <v>0</v>
      </c>
      <c r="ND32" s="277">
        <v>0</v>
      </c>
      <c r="NE32" s="277">
        <v>0</v>
      </c>
      <c r="NF32" s="277">
        <v>0</v>
      </c>
      <c r="NG32" s="277">
        <v>0</v>
      </c>
      <c r="NH32" s="277">
        <v>0</v>
      </c>
      <c r="NI32" s="277">
        <v>0</v>
      </c>
      <c r="NJ32" s="277">
        <v>0</v>
      </c>
      <c r="NK32" s="277">
        <v>0</v>
      </c>
      <c r="NL32" s="277">
        <v>0</v>
      </c>
      <c r="NM32" s="277">
        <v>0</v>
      </c>
      <c r="NN32" s="277">
        <v>0</v>
      </c>
      <c r="NO32" s="277">
        <v>0</v>
      </c>
      <c r="NP32" s="277">
        <v>0</v>
      </c>
      <c r="NQ32" s="277">
        <v>0</v>
      </c>
      <c r="NR32" s="277">
        <v>0</v>
      </c>
      <c r="NS32" s="277">
        <v>0</v>
      </c>
      <c r="NT32" s="277">
        <v>0</v>
      </c>
      <c r="NU32" s="277">
        <v>0</v>
      </c>
      <c r="NV32" s="277">
        <v>0</v>
      </c>
      <c r="NW32" s="277">
        <v>0</v>
      </c>
      <c r="NX32" s="277">
        <v>0</v>
      </c>
      <c r="NY32" s="277">
        <v>0</v>
      </c>
      <c r="NZ32" s="277">
        <v>0</v>
      </c>
      <c r="OA32" s="277">
        <v>0</v>
      </c>
      <c r="OB32" s="277">
        <v>0</v>
      </c>
      <c r="OC32" s="277">
        <v>0</v>
      </c>
      <c r="OD32" s="277">
        <v>0</v>
      </c>
      <c r="OE32" s="277">
        <v>0</v>
      </c>
      <c r="OF32" s="277">
        <v>0</v>
      </c>
      <c r="OG32" s="277">
        <v>0</v>
      </c>
      <c r="OH32" s="277">
        <v>0</v>
      </c>
      <c r="OI32" s="277">
        <v>0</v>
      </c>
      <c r="OJ32" s="277">
        <v>0</v>
      </c>
      <c r="OK32" s="277">
        <v>0</v>
      </c>
      <c r="OL32" s="277">
        <v>0</v>
      </c>
      <c r="OM32" s="277">
        <v>0</v>
      </c>
      <c r="ON32" s="277">
        <v>0</v>
      </c>
      <c r="OO32" s="277">
        <v>0</v>
      </c>
      <c r="OP32" s="277">
        <v>0</v>
      </c>
      <c r="OQ32" s="277">
        <v>0</v>
      </c>
      <c r="OR32" s="277">
        <v>0</v>
      </c>
      <c r="OS32" s="277">
        <v>0</v>
      </c>
      <c r="OT32" s="277">
        <v>0</v>
      </c>
      <c r="OU32" s="277">
        <v>0</v>
      </c>
      <c r="OV32" s="277">
        <v>0</v>
      </c>
      <c r="OW32" s="277">
        <v>0</v>
      </c>
      <c r="OX32" s="277">
        <v>0</v>
      </c>
      <c r="OY32" s="277">
        <v>0</v>
      </c>
      <c r="OZ32" s="277">
        <v>0</v>
      </c>
      <c r="PA32" s="277">
        <v>0</v>
      </c>
      <c r="PB32" s="277">
        <v>0</v>
      </c>
      <c r="PC32" s="277">
        <v>0</v>
      </c>
      <c r="PD32" s="277">
        <v>0</v>
      </c>
      <c r="PE32" s="277">
        <v>0</v>
      </c>
      <c r="PF32" s="277">
        <v>0</v>
      </c>
      <c r="PG32" s="277">
        <v>0</v>
      </c>
      <c r="PH32" s="277">
        <v>0</v>
      </c>
      <c r="PI32" s="277">
        <v>0</v>
      </c>
      <c r="PJ32" s="277">
        <v>0</v>
      </c>
      <c r="PK32" s="277">
        <v>0</v>
      </c>
      <c r="PL32" s="277">
        <v>0</v>
      </c>
      <c r="PM32" s="277">
        <v>0</v>
      </c>
      <c r="PN32" s="277">
        <v>0</v>
      </c>
      <c r="PO32" s="277">
        <v>0</v>
      </c>
      <c r="PP32" s="277">
        <v>0</v>
      </c>
      <c r="PQ32" s="277">
        <v>0</v>
      </c>
      <c r="PR32" s="277">
        <v>0</v>
      </c>
      <c r="PS32" s="277">
        <v>0</v>
      </c>
      <c r="PT32" s="277">
        <v>0</v>
      </c>
      <c r="PU32" s="277">
        <v>0</v>
      </c>
      <c r="PV32" s="277">
        <v>0</v>
      </c>
      <c r="PW32" s="277">
        <v>0</v>
      </c>
      <c r="PX32" s="277">
        <v>0</v>
      </c>
      <c r="PY32" s="277">
        <v>0</v>
      </c>
      <c r="PZ32" s="277">
        <v>0</v>
      </c>
      <c r="QA32" s="277">
        <v>0</v>
      </c>
      <c r="QB32" s="277">
        <v>0</v>
      </c>
      <c r="QC32" s="277">
        <v>0</v>
      </c>
      <c r="QD32" s="277">
        <v>0</v>
      </c>
      <c r="QE32" s="277">
        <v>0</v>
      </c>
      <c r="QF32" s="277">
        <v>0</v>
      </c>
      <c r="QG32" s="277">
        <v>0</v>
      </c>
      <c r="QH32" s="277">
        <v>0</v>
      </c>
      <c r="QI32" s="277">
        <v>0</v>
      </c>
      <c r="QJ32" s="277">
        <v>0</v>
      </c>
      <c r="QK32" s="277">
        <v>0</v>
      </c>
      <c r="QL32" s="277">
        <v>0</v>
      </c>
      <c r="QM32" s="277">
        <v>0</v>
      </c>
      <c r="QN32" s="277">
        <v>0</v>
      </c>
      <c r="QO32" s="277">
        <v>0</v>
      </c>
      <c r="QP32" s="277">
        <v>0</v>
      </c>
      <c r="QQ32" s="277">
        <v>0</v>
      </c>
      <c r="QR32" s="277">
        <v>0</v>
      </c>
      <c r="QS32" s="277">
        <v>0</v>
      </c>
      <c r="QT32" s="277">
        <v>0</v>
      </c>
      <c r="QU32" s="277">
        <v>0</v>
      </c>
      <c r="QV32" s="277">
        <v>0</v>
      </c>
      <c r="QW32" s="277">
        <v>0</v>
      </c>
      <c r="QX32" s="277">
        <v>0</v>
      </c>
      <c r="QY32" s="277">
        <v>0</v>
      </c>
      <c r="QZ32" s="277">
        <v>0</v>
      </c>
      <c r="RA32" s="277">
        <v>0</v>
      </c>
      <c r="RB32" s="277">
        <v>0</v>
      </c>
      <c r="RC32" s="277">
        <v>0</v>
      </c>
      <c r="RD32" s="277">
        <v>0</v>
      </c>
      <c r="RE32" s="277">
        <v>0</v>
      </c>
      <c r="RF32" s="277">
        <v>0</v>
      </c>
      <c r="RG32" s="277">
        <v>0</v>
      </c>
      <c r="RH32" s="277">
        <v>0</v>
      </c>
      <c r="RI32" s="277">
        <v>0</v>
      </c>
      <c r="RJ32" s="277">
        <v>96</v>
      </c>
      <c r="RK32" s="277">
        <v>0</v>
      </c>
      <c r="RL32" s="277">
        <v>0</v>
      </c>
      <c r="RM32" s="277">
        <v>62</v>
      </c>
      <c r="RN32" s="277">
        <v>0</v>
      </c>
      <c r="RO32" s="277">
        <v>0</v>
      </c>
      <c r="RP32" s="277">
        <v>100</v>
      </c>
      <c r="RQ32" s="277">
        <v>0</v>
      </c>
      <c r="RR32" s="277">
        <v>0</v>
      </c>
      <c r="RS32" s="277">
        <v>25</v>
      </c>
      <c r="RT32" s="277">
        <v>0</v>
      </c>
      <c r="RU32" s="277">
        <v>0</v>
      </c>
      <c r="RV32" s="277">
        <v>0</v>
      </c>
      <c r="RW32" s="277">
        <v>0</v>
      </c>
      <c r="RX32" s="277">
        <v>0</v>
      </c>
      <c r="RY32" s="277">
        <v>66</v>
      </c>
      <c r="RZ32" s="277">
        <v>0</v>
      </c>
      <c r="SA32" s="277">
        <v>0</v>
      </c>
      <c r="SB32" s="277">
        <v>58</v>
      </c>
      <c r="SC32" s="277">
        <v>0</v>
      </c>
      <c r="SD32" s="277">
        <v>0</v>
      </c>
      <c r="SE32" s="277">
        <v>43</v>
      </c>
      <c r="SF32" s="277">
        <v>0</v>
      </c>
      <c r="SG32" s="277">
        <v>0</v>
      </c>
      <c r="SH32" s="277">
        <v>43</v>
      </c>
      <c r="SI32" s="277">
        <v>0</v>
      </c>
      <c r="SJ32" s="277">
        <v>0</v>
      </c>
      <c r="SK32" s="277">
        <v>20</v>
      </c>
      <c r="SL32" s="277">
        <v>0</v>
      </c>
      <c r="SM32" s="277">
        <v>0</v>
      </c>
      <c r="SN32" s="277">
        <v>44</v>
      </c>
      <c r="SO32" s="277">
        <v>0</v>
      </c>
      <c r="SP32" s="277">
        <v>0</v>
      </c>
      <c r="SQ32" s="277">
        <v>44</v>
      </c>
      <c r="SR32" s="277">
        <v>0</v>
      </c>
      <c r="SS32" s="277">
        <v>0</v>
      </c>
      <c r="ST32" s="277">
        <v>50</v>
      </c>
      <c r="SU32" s="277">
        <v>0</v>
      </c>
      <c r="SV32" s="277">
        <v>0</v>
      </c>
      <c r="SW32" s="277">
        <v>50</v>
      </c>
      <c r="SX32" s="277">
        <v>0</v>
      </c>
      <c r="SY32" s="277">
        <v>0</v>
      </c>
      <c r="SZ32" s="277">
        <v>50</v>
      </c>
      <c r="TA32" s="277">
        <v>0</v>
      </c>
      <c r="TB32" s="277">
        <v>0</v>
      </c>
      <c r="TC32" s="277">
        <v>65</v>
      </c>
      <c r="TD32" s="277">
        <v>0</v>
      </c>
      <c r="TE32" s="277">
        <v>0</v>
      </c>
      <c r="TF32" s="277">
        <v>0</v>
      </c>
      <c r="TG32" s="277">
        <v>0</v>
      </c>
      <c r="TH32" s="277">
        <v>0</v>
      </c>
      <c r="TI32" s="277">
        <v>47</v>
      </c>
      <c r="TJ32" s="277">
        <v>0</v>
      </c>
      <c r="TK32" s="277">
        <v>0</v>
      </c>
      <c r="TL32" s="277">
        <v>0</v>
      </c>
      <c r="TM32" s="277">
        <v>0</v>
      </c>
      <c r="TN32" s="277">
        <v>0</v>
      </c>
      <c r="TO32" s="277">
        <v>0</v>
      </c>
      <c r="TP32" s="277">
        <v>0</v>
      </c>
      <c r="TQ32" s="277">
        <v>0</v>
      </c>
      <c r="TR32" s="277">
        <v>0</v>
      </c>
      <c r="TS32" s="277">
        <v>0</v>
      </c>
      <c r="TT32" s="277">
        <v>0</v>
      </c>
      <c r="TU32" s="277">
        <v>0</v>
      </c>
      <c r="TV32" s="277">
        <v>0</v>
      </c>
      <c r="TW32" s="277">
        <v>0</v>
      </c>
      <c r="TX32" s="277">
        <v>0</v>
      </c>
      <c r="TY32" s="277">
        <v>0</v>
      </c>
      <c r="TZ32" s="277">
        <v>0</v>
      </c>
      <c r="UA32" s="277">
        <v>0</v>
      </c>
      <c r="UB32" s="277">
        <v>0</v>
      </c>
      <c r="UC32" s="277">
        <v>0</v>
      </c>
      <c r="UD32" s="277">
        <v>0</v>
      </c>
      <c r="UE32" s="277">
        <v>0</v>
      </c>
      <c r="UF32" s="277">
        <v>0</v>
      </c>
      <c r="UG32" s="277">
        <v>0</v>
      </c>
      <c r="UH32" s="277">
        <v>0</v>
      </c>
      <c r="UI32" s="277">
        <v>0</v>
      </c>
      <c r="UJ32" s="277">
        <v>0</v>
      </c>
      <c r="UK32" s="277">
        <v>0</v>
      </c>
      <c r="UL32" s="277">
        <v>0</v>
      </c>
      <c r="UM32" s="277">
        <v>0</v>
      </c>
      <c r="UN32" s="277">
        <v>0</v>
      </c>
      <c r="UO32" s="277">
        <v>0</v>
      </c>
      <c r="UP32" s="277">
        <v>0</v>
      </c>
      <c r="UQ32" s="277">
        <v>0</v>
      </c>
      <c r="UR32" s="277">
        <v>0</v>
      </c>
      <c r="US32" s="277">
        <v>0</v>
      </c>
      <c r="UT32" s="277">
        <v>0</v>
      </c>
      <c r="UU32" s="277">
        <v>0</v>
      </c>
      <c r="UV32" s="277">
        <v>0</v>
      </c>
      <c r="UW32" s="277">
        <v>0</v>
      </c>
      <c r="UX32" s="277">
        <v>0</v>
      </c>
      <c r="UY32" s="277">
        <v>0</v>
      </c>
      <c r="UZ32" s="277">
        <v>0</v>
      </c>
      <c r="VA32" s="277">
        <v>0</v>
      </c>
      <c r="VB32" s="277">
        <v>0</v>
      </c>
      <c r="VC32" s="277">
        <v>0</v>
      </c>
      <c r="VD32" s="277">
        <v>0</v>
      </c>
      <c r="VE32" s="277">
        <v>0</v>
      </c>
      <c r="VF32" s="277">
        <v>0</v>
      </c>
      <c r="VG32" s="277">
        <v>0</v>
      </c>
      <c r="VH32" s="277">
        <v>0</v>
      </c>
      <c r="VI32" s="277">
        <v>0</v>
      </c>
      <c r="VJ32" s="277">
        <v>0</v>
      </c>
      <c r="VK32" s="277">
        <v>0</v>
      </c>
      <c r="VL32" s="277">
        <v>0</v>
      </c>
      <c r="VM32" s="277">
        <v>0</v>
      </c>
      <c r="VN32" s="277">
        <v>0</v>
      </c>
      <c r="VO32" s="277">
        <v>0</v>
      </c>
      <c r="VP32" s="277">
        <v>0</v>
      </c>
      <c r="VQ32" s="277">
        <v>0</v>
      </c>
      <c r="VR32" s="277">
        <v>0</v>
      </c>
      <c r="VS32" s="277">
        <v>0</v>
      </c>
      <c r="VT32" s="277">
        <v>0</v>
      </c>
      <c r="VU32" s="277">
        <v>0</v>
      </c>
      <c r="VV32" s="277">
        <v>0</v>
      </c>
      <c r="VW32" s="277">
        <v>0</v>
      </c>
      <c r="VX32" s="277">
        <v>0</v>
      </c>
      <c r="VY32" s="277">
        <v>0</v>
      </c>
      <c r="VZ32" s="277">
        <v>0</v>
      </c>
      <c r="WA32" s="277">
        <v>0</v>
      </c>
      <c r="WB32" s="277">
        <v>0</v>
      </c>
      <c r="WC32" s="277">
        <v>0</v>
      </c>
      <c r="WD32" s="277">
        <v>0</v>
      </c>
      <c r="WE32" s="277">
        <v>0</v>
      </c>
      <c r="WF32" s="277">
        <v>0</v>
      </c>
      <c r="WG32" s="277">
        <v>0</v>
      </c>
      <c r="WH32" s="277">
        <v>0</v>
      </c>
      <c r="WI32" s="277">
        <v>0</v>
      </c>
      <c r="WJ32" s="277">
        <v>0</v>
      </c>
      <c r="WK32" s="277">
        <v>0</v>
      </c>
      <c r="WL32" s="277">
        <v>0</v>
      </c>
      <c r="WM32" s="277">
        <v>0</v>
      </c>
      <c r="WN32" s="277">
        <v>0</v>
      </c>
      <c r="WO32" s="277">
        <v>0</v>
      </c>
      <c r="WP32" s="277">
        <v>0</v>
      </c>
      <c r="WQ32" s="277">
        <v>0</v>
      </c>
      <c r="WR32" s="277">
        <v>0</v>
      </c>
      <c r="WS32" s="277">
        <v>0</v>
      </c>
      <c r="WT32" s="277">
        <v>0</v>
      </c>
      <c r="WU32" s="277">
        <v>0</v>
      </c>
      <c r="WV32" s="277">
        <v>0</v>
      </c>
      <c r="WW32" s="277">
        <v>0</v>
      </c>
      <c r="WX32" s="277">
        <v>0</v>
      </c>
      <c r="WY32" s="277">
        <v>0</v>
      </c>
      <c r="WZ32" s="277">
        <v>0</v>
      </c>
      <c r="XA32" s="277">
        <v>0</v>
      </c>
      <c r="XB32" s="277">
        <v>0</v>
      </c>
      <c r="XC32" s="277">
        <v>0</v>
      </c>
      <c r="XD32" s="277">
        <v>59</v>
      </c>
      <c r="XE32" s="277">
        <v>0</v>
      </c>
      <c r="XF32" s="277">
        <v>0</v>
      </c>
      <c r="XG32" s="277">
        <v>0</v>
      </c>
      <c r="XH32" s="277">
        <v>0</v>
      </c>
      <c r="XI32" s="277">
        <v>0</v>
      </c>
      <c r="XJ32" s="277">
        <v>55</v>
      </c>
      <c r="XK32" s="277">
        <v>0</v>
      </c>
      <c r="XL32" s="277">
        <v>0</v>
      </c>
      <c r="XM32" s="277">
        <v>55</v>
      </c>
      <c r="XN32" s="277">
        <v>0</v>
      </c>
      <c r="XO32" s="277">
        <v>0</v>
      </c>
      <c r="XP32" s="277">
        <v>22</v>
      </c>
      <c r="XQ32" s="277">
        <v>0</v>
      </c>
      <c r="XR32" s="277">
        <v>0</v>
      </c>
      <c r="XS32" s="277">
        <v>0</v>
      </c>
      <c r="XT32" s="277">
        <v>0</v>
      </c>
      <c r="XU32" s="277">
        <v>0</v>
      </c>
      <c r="XV32" s="277">
        <v>80</v>
      </c>
      <c r="XW32" s="277">
        <v>0</v>
      </c>
      <c r="XX32" s="277">
        <v>0</v>
      </c>
      <c r="XY32" s="277">
        <v>59</v>
      </c>
      <c r="XZ32" s="277">
        <v>0</v>
      </c>
      <c r="YA32" s="277">
        <v>0</v>
      </c>
      <c r="YB32" s="277">
        <v>55</v>
      </c>
      <c r="YC32" s="277">
        <v>0</v>
      </c>
      <c r="YD32" s="277">
        <v>0</v>
      </c>
      <c r="YE32" s="277">
        <v>55</v>
      </c>
      <c r="YF32" s="277">
        <v>0</v>
      </c>
      <c r="YG32" s="277">
        <v>0</v>
      </c>
      <c r="YH32" s="277">
        <v>60</v>
      </c>
      <c r="YI32" s="277">
        <v>0</v>
      </c>
      <c r="YJ32" s="277">
        <v>0</v>
      </c>
      <c r="YK32" s="277">
        <v>50</v>
      </c>
      <c r="YL32" s="277">
        <v>0</v>
      </c>
      <c r="YM32" s="277">
        <v>0</v>
      </c>
      <c r="YN32" s="277">
        <v>44</v>
      </c>
      <c r="YO32" s="277">
        <v>0</v>
      </c>
      <c r="YP32" s="277">
        <v>0</v>
      </c>
      <c r="YQ32" s="277">
        <v>66</v>
      </c>
      <c r="YR32" s="277">
        <v>0</v>
      </c>
      <c r="YS32" s="277">
        <v>0</v>
      </c>
      <c r="YT32" s="277">
        <v>55</v>
      </c>
      <c r="YU32" s="277">
        <v>0</v>
      </c>
      <c r="YV32" s="277">
        <v>0</v>
      </c>
      <c r="YW32" s="277">
        <v>0</v>
      </c>
      <c r="YX32" s="277">
        <v>0</v>
      </c>
      <c r="YY32" s="277">
        <v>0</v>
      </c>
      <c r="YZ32" s="277">
        <v>100</v>
      </c>
      <c r="ZA32" s="277">
        <v>0</v>
      </c>
      <c r="ZB32" s="277">
        <v>0</v>
      </c>
      <c r="ZC32" s="277">
        <v>65</v>
      </c>
      <c r="ZD32" s="277">
        <v>0</v>
      </c>
      <c r="ZE32" s="277">
        <v>0</v>
      </c>
      <c r="ZF32" s="277">
        <v>0</v>
      </c>
      <c r="ZG32" s="277">
        <v>0</v>
      </c>
      <c r="ZH32" s="277">
        <v>0</v>
      </c>
      <c r="ZI32" s="277">
        <v>0</v>
      </c>
      <c r="ZJ32" s="277">
        <v>0</v>
      </c>
      <c r="ZK32" s="277">
        <v>0</v>
      </c>
      <c r="ZL32" s="277">
        <v>80</v>
      </c>
      <c r="ZM32" s="277">
        <v>0</v>
      </c>
      <c r="ZN32" s="277">
        <v>0</v>
      </c>
      <c r="ZO32" s="277">
        <v>31</v>
      </c>
      <c r="ZP32" s="277">
        <v>0</v>
      </c>
      <c r="ZQ32" s="277">
        <v>0</v>
      </c>
      <c r="ZR32" s="277">
        <v>50</v>
      </c>
      <c r="ZS32" s="277">
        <v>0</v>
      </c>
      <c r="ZT32" s="277">
        <v>0</v>
      </c>
      <c r="ZU32" s="277">
        <v>45</v>
      </c>
      <c r="ZV32" s="277">
        <v>0</v>
      </c>
      <c r="ZW32" s="277">
        <v>0</v>
      </c>
      <c r="ZX32" s="277">
        <v>25</v>
      </c>
      <c r="ZY32" s="277">
        <v>0</v>
      </c>
      <c r="ZZ32" s="277">
        <v>0</v>
      </c>
      <c r="AAA32" s="277">
        <v>69</v>
      </c>
      <c r="AAB32" s="277">
        <v>0</v>
      </c>
      <c r="AAC32" s="277">
        <v>0</v>
      </c>
      <c r="AAD32" s="277">
        <v>0</v>
      </c>
      <c r="AAE32" s="277">
        <v>0</v>
      </c>
      <c r="AAF32" s="277">
        <v>0</v>
      </c>
      <c r="AAG32" s="277">
        <v>0</v>
      </c>
      <c r="AAH32" s="277">
        <v>0</v>
      </c>
      <c r="AAI32" s="277">
        <v>0</v>
      </c>
      <c r="AAJ32" s="277">
        <v>0</v>
      </c>
      <c r="AAK32" s="277">
        <v>0</v>
      </c>
      <c r="AAL32" s="277">
        <v>0</v>
      </c>
      <c r="AAM32" s="277">
        <v>0</v>
      </c>
      <c r="AAN32" s="277">
        <v>0</v>
      </c>
      <c r="AAO32" s="181"/>
    </row>
    <row r="33" spans="1:717" x14ac:dyDescent="0.3">
      <c r="D33" s="3" t="s">
        <v>459</v>
      </c>
      <c r="F33" s="3">
        <v>666519</v>
      </c>
      <c r="G33" s="3" t="s">
        <v>295</v>
      </c>
      <c r="H33" s="275">
        <f t="shared" si="44"/>
        <v>7.333333333333333</v>
      </c>
      <c r="I33" s="135" t="str">
        <f t="shared" si="44"/>
        <v/>
      </c>
      <c r="J33" s="276" t="str">
        <f t="shared" si="44"/>
        <v/>
      </c>
      <c r="K33" s="275" cm="1">
        <f t="array" ref="K33">IFERROR(
  _xlfn.STDEV.S(
    IF(
      ($AA$19:$AAN$19=K$20) *
      ($AA33:$AAN33&gt;0) *
      ($AA$17:$AAN$17 &gt;= $H$17) *
      ($AA$17:$AAN$17 &lt;= $I$17),
      $AA33:$AAN33
    )
  ),
  ""
)</f>
        <v>3.1547394428670259</v>
      </c>
      <c r="L33" s="135" t="str" cm="1">
        <f t="array" ref="L33">IFERROR(
  _xlfn.STDEV.S(
    IF(
      ($AA$19:$AAN$19=L$20) *
      ($AA33:$AAN33&gt;0) *
      ($AA$17:$AAN$17 &gt;= $H$17) *
      ($AA$17:$AAN$17 &lt;= $I$17),
      $AA33:$AAN33
    )
  ),
  ""
)</f>
        <v/>
      </c>
      <c r="M33" s="276" t="str" cm="1">
        <f t="array" ref="M33">IFERROR(
  _xlfn.STDEV.S(
    IF(
      ($AA$19:$AAN$19=M$20) *
      ($AA33:$AAN33&gt;0) *
      ($AA$17:$AAN$17 &gt;= $H$17) *
      ($AA$17:$AAN$17 &lt;= $I$17),
      $AA33:$AAN33
    )
  ),
  ""
)</f>
        <v/>
      </c>
      <c r="N33" s="275">
        <f t="shared" si="45"/>
        <v>15</v>
      </c>
      <c r="O33" s="135">
        <f t="shared" si="45"/>
        <v>0</v>
      </c>
      <c r="P33" s="276">
        <f t="shared" si="45"/>
        <v>0</v>
      </c>
      <c r="Q33">
        <f>VLOOKUP($F33,Old!$C$23:$G$43,3)</f>
        <v>0.5</v>
      </c>
      <c r="R33">
        <f t="shared" si="46"/>
        <v>3.6666666666666665</v>
      </c>
      <c r="S33" t="str">
        <f t="shared" si="46"/>
        <v/>
      </c>
      <c r="T33" t="str">
        <f t="shared" si="47"/>
        <v/>
      </c>
      <c r="U33">
        <f>VLOOKUP($F33,Old!$C$23:$G$43,5)</f>
        <v>0.5</v>
      </c>
      <c r="V33" t="str">
        <f t="shared" si="48"/>
        <v/>
      </c>
      <c r="X33" s="282" t="s">
        <v>460</v>
      </c>
      <c r="Y33" s="283"/>
      <c r="Z33" s="3">
        <v>666519</v>
      </c>
      <c r="AA33" s="277">
        <v>0</v>
      </c>
      <c r="AB33" s="277">
        <v>0</v>
      </c>
      <c r="AC33" s="277">
        <v>0</v>
      </c>
      <c r="AD33" s="277">
        <v>0</v>
      </c>
      <c r="AE33" s="277">
        <v>0</v>
      </c>
      <c r="AF33" s="277">
        <v>0</v>
      </c>
      <c r="AG33" s="277">
        <v>0</v>
      </c>
      <c r="AH33" s="277">
        <v>0</v>
      </c>
      <c r="AI33" s="277">
        <v>0</v>
      </c>
      <c r="AJ33" s="277">
        <v>0</v>
      </c>
      <c r="AK33" s="277">
        <v>0</v>
      </c>
      <c r="AL33" s="277">
        <v>0</v>
      </c>
      <c r="AM33" s="277">
        <v>0</v>
      </c>
      <c r="AN33" s="277">
        <v>0</v>
      </c>
      <c r="AO33" s="277">
        <v>0</v>
      </c>
      <c r="AP33" s="277">
        <v>0</v>
      </c>
      <c r="AQ33" s="277">
        <v>0</v>
      </c>
      <c r="AR33" s="277">
        <v>0</v>
      </c>
      <c r="AS33" s="277">
        <v>0</v>
      </c>
      <c r="AT33" s="277">
        <v>0</v>
      </c>
      <c r="AU33" s="277">
        <v>0</v>
      </c>
      <c r="AV33" s="277">
        <v>0</v>
      </c>
      <c r="AW33" s="277">
        <v>0</v>
      </c>
      <c r="AX33" s="277">
        <v>0</v>
      </c>
      <c r="AY33" s="277">
        <v>0</v>
      </c>
      <c r="AZ33" s="277">
        <v>0</v>
      </c>
      <c r="BA33" s="277">
        <v>0</v>
      </c>
      <c r="BB33" s="277">
        <v>0</v>
      </c>
      <c r="BC33" s="277">
        <v>0</v>
      </c>
      <c r="BD33" s="277">
        <v>0</v>
      </c>
      <c r="BE33" s="277">
        <v>0</v>
      </c>
      <c r="BF33" s="277">
        <v>0</v>
      </c>
      <c r="BG33" s="277">
        <v>0</v>
      </c>
      <c r="BH33" s="277">
        <v>0</v>
      </c>
      <c r="BI33" s="277">
        <v>0</v>
      </c>
      <c r="BJ33" s="277">
        <v>0</v>
      </c>
      <c r="BK33" s="277">
        <v>0</v>
      </c>
      <c r="BL33" s="277">
        <v>0</v>
      </c>
      <c r="BM33" s="277">
        <v>0</v>
      </c>
      <c r="BN33" s="277">
        <v>0</v>
      </c>
      <c r="BO33" s="277">
        <v>0</v>
      </c>
      <c r="BP33" s="277">
        <v>0</v>
      </c>
      <c r="BQ33" s="277">
        <v>0</v>
      </c>
      <c r="BR33" s="277">
        <v>0</v>
      </c>
      <c r="BS33" s="277">
        <v>0</v>
      </c>
      <c r="BT33" s="277">
        <v>0</v>
      </c>
      <c r="BU33" s="277">
        <v>0</v>
      </c>
      <c r="BV33" s="277">
        <v>0</v>
      </c>
      <c r="BW33" s="277">
        <v>0</v>
      </c>
      <c r="BX33" s="277">
        <v>0</v>
      </c>
      <c r="BY33" s="277">
        <v>0</v>
      </c>
      <c r="BZ33" s="277">
        <v>0</v>
      </c>
      <c r="CA33" s="277">
        <v>0</v>
      </c>
      <c r="CB33" s="277">
        <v>0</v>
      </c>
      <c r="CC33" s="277">
        <v>0</v>
      </c>
      <c r="CD33" s="277">
        <v>0</v>
      </c>
      <c r="CE33" s="277">
        <v>0</v>
      </c>
      <c r="CF33" s="277">
        <v>0</v>
      </c>
      <c r="CG33" s="277">
        <v>0</v>
      </c>
      <c r="CH33" s="277">
        <v>0</v>
      </c>
      <c r="CI33" s="277">
        <v>0</v>
      </c>
      <c r="CJ33" s="277">
        <v>0</v>
      </c>
      <c r="CK33" s="277">
        <v>0</v>
      </c>
      <c r="CL33" s="277">
        <v>0</v>
      </c>
      <c r="CM33" s="277">
        <v>0</v>
      </c>
      <c r="CN33" s="277">
        <v>0</v>
      </c>
      <c r="CO33" s="277">
        <v>0</v>
      </c>
      <c r="CP33" s="277">
        <v>0</v>
      </c>
      <c r="CQ33" s="277">
        <v>0</v>
      </c>
      <c r="CR33" s="277">
        <v>0</v>
      </c>
      <c r="CS33" s="277">
        <v>0</v>
      </c>
      <c r="CT33" s="277">
        <v>0</v>
      </c>
      <c r="CU33" s="277">
        <v>0</v>
      </c>
      <c r="CV33" s="277">
        <v>0</v>
      </c>
      <c r="CW33" s="277">
        <v>0</v>
      </c>
      <c r="CX33" s="277">
        <v>20</v>
      </c>
      <c r="CY33" s="277">
        <v>0</v>
      </c>
      <c r="CZ33" s="277">
        <v>0</v>
      </c>
      <c r="DA33" s="277">
        <v>0</v>
      </c>
      <c r="DB33" s="277">
        <v>0</v>
      </c>
      <c r="DC33" s="277">
        <v>0</v>
      </c>
      <c r="DD33" s="277">
        <v>0</v>
      </c>
      <c r="DE33" s="277">
        <v>0</v>
      </c>
      <c r="DF33" s="277">
        <v>0</v>
      </c>
      <c r="DG33" s="277">
        <v>0</v>
      </c>
      <c r="DH33" s="277">
        <v>0</v>
      </c>
      <c r="DI33" s="277">
        <v>0</v>
      </c>
      <c r="DJ33" s="277">
        <v>0</v>
      </c>
      <c r="DK33" s="277">
        <v>0</v>
      </c>
      <c r="DL33" s="277">
        <v>0</v>
      </c>
      <c r="DM33" s="277">
        <v>20</v>
      </c>
      <c r="DN33" s="277">
        <v>0</v>
      </c>
      <c r="DO33" s="277">
        <v>0</v>
      </c>
      <c r="DP33" s="277">
        <v>0</v>
      </c>
      <c r="DQ33" s="277">
        <v>0</v>
      </c>
      <c r="DR33" s="277">
        <v>0</v>
      </c>
      <c r="DS33" s="277">
        <v>0</v>
      </c>
      <c r="DT33" s="277">
        <v>0</v>
      </c>
      <c r="DU33" s="277">
        <v>0</v>
      </c>
      <c r="DV33" s="277">
        <v>0</v>
      </c>
      <c r="DW33" s="277">
        <v>0</v>
      </c>
      <c r="DX33" s="277">
        <v>0</v>
      </c>
      <c r="DY33" s="277">
        <v>0</v>
      </c>
      <c r="DZ33" s="277">
        <v>0</v>
      </c>
      <c r="EA33" s="277">
        <v>0</v>
      </c>
      <c r="EB33" s="277">
        <v>0</v>
      </c>
      <c r="EC33" s="277">
        <v>0</v>
      </c>
      <c r="ED33" s="277">
        <v>0</v>
      </c>
      <c r="EE33" s="277">
        <v>0</v>
      </c>
      <c r="EF33" s="277">
        <v>0</v>
      </c>
      <c r="EG33" s="277">
        <v>5</v>
      </c>
      <c r="EH33" s="277">
        <v>25</v>
      </c>
      <c r="EI33" s="277">
        <v>0</v>
      </c>
      <c r="EJ33" s="277">
        <v>0</v>
      </c>
      <c r="EK33" s="277">
        <v>0</v>
      </c>
      <c r="EL33" s="277">
        <v>0</v>
      </c>
      <c r="EM33" s="277">
        <v>0</v>
      </c>
      <c r="EN33" s="277">
        <v>0</v>
      </c>
      <c r="EO33" s="277">
        <v>0</v>
      </c>
      <c r="EP33" s="277">
        <v>0</v>
      </c>
      <c r="EQ33" s="277">
        <v>16</v>
      </c>
      <c r="ER33" s="277">
        <v>0</v>
      </c>
      <c r="ES33" s="277">
        <v>0</v>
      </c>
      <c r="ET33" s="277">
        <v>0</v>
      </c>
      <c r="EU33" s="277">
        <v>0</v>
      </c>
      <c r="EV33" s="277">
        <v>0</v>
      </c>
      <c r="EW33" s="277">
        <v>6</v>
      </c>
      <c r="EX33" s="277">
        <v>0</v>
      </c>
      <c r="EY33" s="277">
        <v>0</v>
      </c>
      <c r="EZ33" s="277">
        <v>0</v>
      </c>
      <c r="FA33" s="277">
        <v>0</v>
      </c>
      <c r="FB33" s="277">
        <v>0</v>
      </c>
      <c r="FC33" s="277">
        <v>0</v>
      </c>
      <c r="FD33" s="277">
        <v>0</v>
      </c>
      <c r="FE33" s="277">
        <v>0</v>
      </c>
      <c r="FF33" s="277">
        <v>0</v>
      </c>
      <c r="FG33" s="277">
        <v>0</v>
      </c>
      <c r="FH33" s="277">
        <v>0</v>
      </c>
      <c r="FI33" s="277">
        <v>0</v>
      </c>
      <c r="FJ33" s="277">
        <v>0</v>
      </c>
      <c r="FK33" s="277">
        <v>0</v>
      </c>
      <c r="FL33" s="277">
        <v>0</v>
      </c>
      <c r="FM33" s="277">
        <v>0</v>
      </c>
      <c r="FN33" s="277">
        <v>0</v>
      </c>
      <c r="FO33" s="277">
        <v>0</v>
      </c>
      <c r="FP33" s="277">
        <v>0</v>
      </c>
      <c r="FQ33" s="277">
        <v>0</v>
      </c>
      <c r="FR33" s="277">
        <v>0</v>
      </c>
      <c r="FS33" s="277">
        <v>0</v>
      </c>
      <c r="FT33" s="277">
        <v>0</v>
      </c>
      <c r="FU33" s="277">
        <v>0</v>
      </c>
      <c r="FV33" s="277">
        <v>0</v>
      </c>
      <c r="FW33" s="277">
        <v>0</v>
      </c>
      <c r="FX33" s="277">
        <v>0</v>
      </c>
      <c r="FY33" s="277">
        <v>0</v>
      </c>
      <c r="FZ33" s="277">
        <v>0</v>
      </c>
      <c r="GA33" s="277">
        <v>0</v>
      </c>
      <c r="GB33" s="277">
        <v>0</v>
      </c>
      <c r="GC33" s="277">
        <v>0</v>
      </c>
      <c r="GD33" s="277">
        <v>0</v>
      </c>
      <c r="GE33" s="277">
        <v>0</v>
      </c>
      <c r="GF33" s="277">
        <v>0</v>
      </c>
      <c r="GG33" s="277">
        <v>0</v>
      </c>
      <c r="GH33" s="277">
        <v>0</v>
      </c>
      <c r="GI33" s="277">
        <v>0</v>
      </c>
      <c r="GJ33" s="277">
        <v>0</v>
      </c>
      <c r="GK33" s="277">
        <v>0</v>
      </c>
      <c r="GL33" s="277">
        <v>0</v>
      </c>
      <c r="GM33" s="277">
        <v>0</v>
      </c>
      <c r="GN33" s="277">
        <v>0</v>
      </c>
      <c r="GO33" s="277">
        <v>0</v>
      </c>
      <c r="GP33" s="277">
        <v>0</v>
      </c>
      <c r="GQ33" s="277">
        <v>0</v>
      </c>
      <c r="GR33" s="277">
        <v>0</v>
      </c>
      <c r="GS33" s="277">
        <v>0</v>
      </c>
      <c r="GT33" s="277">
        <v>0</v>
      </c>
      <c r="GU33" s="277">
        <v>0</v>
      </c>
      <c r="GV33" s="277">
        <v>0</v>
      </c>
      <c r="GW33" s="277">
        <v>0</v>
      </c>
      <c r="GX33" s="277">
        <v>0</v>
      </c>
      <c r="GY33" s="277">
        <v>0</v>
      </c>
      <c r="GZ33" s="277">
        <v>0</v>
      </c>
      <c r="HA33" s="277">
        <v>0</v>
      </c>
      <c r="HB33" s="277">
        <v>0</v>
      </c>
      <c r="HC33" s="277">
        <v>0</v>
      </c>
      <c r="HD33" s="277">
        <v>0</v>
      </c>
      <c r="HE33" s="277">
        <v>0</v>
      </c>
      <c r="HF33" s="277">
        <v>0</v>
      </c>
      <c r="HG33" s="277">
        <v>0</v>
      </c>
      <c r="HH33" s="277">
        <v>0</v>
      </c>
      <c r="HI33" s="277">
        <v>0</v>
      </c>
      <c r="HJ33" s="277">
        <v>0</v>
      </c>
      <c r="HK33" s="277">
        <v>0</v>
      </c>
      <c r="HL33" s="277">
        <v>0</v>
      </c>
      <c r="HM33" s="277">
        <v>0</v>
      </c>
      <c r="HN33" s="277">
        <v>13</v>
      </c>
      <c r="HO33" s="277">
        <v>0</v>
      </c>
      <c r="HP33" s="277">
        <v>0</v>
      </c>
      <c r="HQ33" s="277">
        <v>0</v>
      </c>
      <c r="HR33" s="277">
        <v>0</v>
      </c>
      <c r="HS33" s="277">
        <v>0</v>
      </c>
      <c r="HT33" s="277">
        <v>0</v>
      </c>
      <c r="HU33" s="277">
        <v>0</v>
      </c>
      <c r="HV33" s="277">
        <v>0</v>
      </c>
      <c r="HW33" s="277">
        <v>0</v>
      </c>
      <c r="HX33" s="277">
        <v>0</v>
      </c>
      <c r="HY33" s="277">
        <v>0</v>
      </c>
      <c r="HZ33" s="277">
        <v>0</v>
      </c>
      <c r="IA33" s="277">
        <v>0</v>
      </c>
      <c r="IB33" s="277">
        <v>0</v>
      </c>
      <c r="IC33" s="277">
        <v>13</v>
      </c>
      <c r="ID33" s="277">
        <v>0</v>
      </c>
      <c r="IE33" s="277">
        <v>0</v>
      </c>
      <c r="IF33" s="277">
        <v>0</v>
      </c>
      <c r="IG33" s="277">
        <v>0</v>
      </c>
      <c r="IH33" s="277">
        <v>0</v>
      </c>
      <c r="II33" s="277">
        <v>7</v>
      </c>
      <c r="IJ33" s="277">
        <v>0</v>
      </c>
      <c r="IK33" s="277">
        <v>0</v>
      </c>
      <c r="IL33" s="277">
        <v>5</v>
      </c>
      <c r="IM33" s="277">
        <v>0</v>
      </c>
      <c r="IN33" s="277">
        <v>0</v>
      </c>
      <c r="IO33" s="277">
        <v>0</v>
      </c>
      <c r="IP33" s="277">
        <v>0</v>
      </c>
      <c r="IQ33" s="277">
        <v>0</v>
      </c>
      <c r="IR33" s="277">
        <v>0</v>
      </c>
      <c r="IS33" s="277">
        <v>0</v>
      </c>
      <c r="IT33" s="277">
        <v>0</v>
      </c>
      <c r="IU33" s="277">
        <v>0</v>
      </c>
      <c r="IV33" s="277">
        <v>0</v>
      </c>
      <c r="IW33" s="277">
        <v>0</v>
      </c>
      <c r="IX33" s="277">
        <v>0</v>
      </c>
      <c r="IY33" s="277">
        <v>0</v>
      </c>
      <c r="IZ33" s="277">
        <v>0</v>
      </c>
      <c r="JA33" s="277">
        <v>0</v>
      </c>
      <c r="JB33" s="277">
        <v>0</v>
      </c>
      <c r="JC33" s="277">
        <v>0</v>
      </c>
      <c r="JD33" s="277">
        <v>0</v>
      </c>
      <c r="JE33" s="277">
        <v>0</v>
      </c>
      <c r="JF33" s="277">
        <v>0</v>
      </c>
      <c r="JG33" s="277">
        <v>0</v>
      </c>
      <c r="JH33" s="277">
        <v>0</v>
      </c>
      <c r="JI33" s="277">
        <v>0</v>
      </c>
      <c r="JJ33" s="277">
        <v>0</v>
      </c>
      <c r="JK33" s="277">
        <v>0</v>
      </c>
      <c r="JL33" s="277">
        <v>0</v>
      </c>
      <c r="JM33" s="277">
        <v>20</v>
      </c>
      <c r="JN33" s="277">
        <v>0</v>
      </c>
      <c r="JO33" s="277">
        <v>0</v>
      </c>
      <c r="JP33" s="277">
        <v>0</v>
      </c>
      <c r="JQ33" s="277">
        <v>0</v>
      </c>
      <c r="JR33" s="277">
        <v>0</v>
      </c>
      <c r="JS33" s="277">
        <v>0</v>
      </c>
      <c r="JT33" s="277">
        <v>0</v>
      </c>
      <c r="JU33" s="277">
        <v>0</v>
      </c>
      <c r="JV33" s="277">
        <v>0</v>
      </c>
      <c r="JW33" s="277">
        <v>0</v>
      </c>
      <c r="JX33" s="277">
        <v>0</v>
      </c>
      <c r="JY33" s="277">
        <v>0</v>
      </c>
      <c r="JZ33" s="277">
        <v>0</v>
      </c>
      <c r="KA33" s="277">
        <v>0</v>
      </c>
      <c r="KB33" s="277">
        <v>0</v>
      </c>
      <c r="KC33" s="277">
        <v>0</v>
      </c>
      <c r="KD33" s="277">
        <v>0</v>
      </c>
      <c r="KE33" s="277">
        <v>0</v>
      </c>
      <c r="KF33" s="277">
        <v>0</v>
      </c>
      <c r="KG33" s="277">
        <v>0</v>
      </c>
      <c r="KH33" s="277">
        <v>0</v>
      </c>
      <c r="KI33" s="277">
        <v>0</v>
      </c>
      <c r="KJ33" s="277">
        <v>0</v>
      </c>
      <c r="KK33" s="277">
        <v>0</v>
      </c>
      <c r="KL33" s="277">
        <v>0</v>
      </c>
      <c r="KM33" s="277">
        <v>0</v>
      </c>
      <c r="KN33" s="277">
        <v>0</v>
      </c>
      <c r="KO33" s="277">
        <v>0</v>
      </c>
      <c r="KP33" s="277">
        <v>0</v>
      </c>
      <c r="KQ33" s="277">
        <v>0</v>
      </c>
      <c r="KR33" s="277">
        <v>0</v>
      </c>
      <c r="KS33" s="277">
        <v>0</v>
      </c>
      <c r="KT33" s="277">
        <v>0</v>
      </c>
      <c r="KU33" s="277">
        <v>0</v>
      </c>
      <c r="KV33" s="277">
        <v>0</v>
      </c>
      <c r="KW33" s="277">
        <v>0</v>
      </c>
      <c r="KX33" s="277">
        <v>0</v>
      </c>
      <c r="KY33" s="277">
        <v>0</v>
      </c>
      <c r="KZ33" s="277">
        <v>0</v>
      </c>
      <c r="LA33" s="277">
        <v>0</v>
      </c>
      <c r="LB33" s="277">
        <v>0</v>
      </c>
      <c r="LC33" s="277">
        <v>0</v>
      </c>
      <c r="LD33" s="277">
        <v>0</v>
      </c>
      <c r="LE33" s="277">
        <v>0</v>
      </c>
      <c r="LF33" s="277">
        <v>0</v>
      </c>
      <c r="LG33" s="277">
        <v>0</v>
      </c>
      <c r="LH33" s="277">
        <v>0</v>
      </c>
      <c r="LI33" s="277">
        <v>0</v>
      </c>
      <c r="LJ33" s="277">
        <v>0</v>
      </c>
      <c r="LK33" s="277">
        <v>0</v>
      </c>
      <c r="LL33" s="277">
        <v>0</v>
      </c>
      <c r="LM33" s="277">
        <v>0</v>
      </c>
      <c r="LN33" s="277">
        <v>0</v>
      </c>
      <c r="LO33" s="277">
        <v>0</v>
      </c>
      <c r="LP33" s="277">
        <v>0</v>
      </c>
      <c r="LQ33" s="277">
        <v>0</v>
      </c>
      <c r="LR33" s="277">
        <v>0</v>
      </c>
      <c r="LS33" s="277">
        <v>0</v>
      </c>
      <c r="LT33" s="277">
        <v>0</v>
      </c>
      <c r="LU33" s="277">
        <v>0</v>
      </c>
      <c r="LV33" s="277">
        <v>0</v>
      </c>
      <c r="LW33" s="277">
        <v>0</v>
      </c>
      <c r="LX33" s="277">
        <v>0</v>
      </c>
      <c r="LY33" s="277">
        <v>0</v>
      </c>
      <c r="LZ33" s="277">
        <v>0</v>
      </c>
      <c r="MA33" s="277">
        <v>3</v>
      </c>
      <c r="MB33" s="277">
        <v>0</v>
      </c>
      <c r="MC33" s="277">
        <v>0</v>
      </c>
      <c r="MD33" s="277">
        <v>0</v>
      </c>
      <c r="ME33" s="277">
        <v>0</v>
      </c>
      <c r="MF33" s="277">
        <v>0</v>
      </c>
      <c r="MG33" s="277">
        <v>0</v>
      </c>
      <c r="MH33" s="277">
        <v>0</v>
      </c>
      <c r="MI33" s="277">
        <v>0</v>
      </c>
      <c r="MJ33" s="277">
        <v>0</v>
      </c>
      <c r="MK33" s="277">
        <v>0</v>
      </c>
      <c r="ML33" s="277">
        <v>0</v>
      </c>
      <c r="MM33" s="277">
        <v>0</v>
      </c>
      <c r="MN33" s="277">
        <v>0</v>
      </c>
      <c r="MO33" s="277">
        <v>0</v>
      </c>
      <c r="MP33" s="277">
        <v>0</v>
      </c>
      <c r="MQ33" s="277">
        <v>0</v>
      </c>
      <c r="MR33" s="277">
        <v>0</v>
      </c>
      <c r="MS33" s="277">
        <v>25</v>
      </c>
      <c r="MT33" s="277">
        <v>0</v>
      </c>
      <c r="MU33" s="277">
        <v>0</v>
      </c>
      <c r="MV33" s="277">
        <v>0</v>
      </c>
      <c r="MW33" s="277">
        <v>0</v>
      </c>
      <c r="MX33" s="277">
        <v>0</v>
      </c>
      <c r="MY33" s="277">
        <v>0</v>
      </c>
      <c r="MZ33" s="277">
        <v>0</v>
      </c>
      <c r="NA33" s="277">
        <v>0</v>
      </c>
      <c r="NB33" s="277">
        <v>0</v>
      </c>
      <c r="NC33" s="277">
        <v>0</v>
      </c>
      <c r="ND33" s="277">
        <v>0</v>
      </c>
      <c r="NE33" s="277">
        <v>0</v>
      </c>
      <c r="NF33" s="277">
        <v>0</v>
      </c>
      <c r="NG33" s="277">
        <v>0</v>
      </c>
      <c r="NH33" s="277">
        <v>0</v>
      </c>
      <c r="NI33" s="277">
        <v>0</v>
      </c>
      <c r="NJ33" s="277">
        <v>0</v>
      </c>
      <c r="NK33" s="277">
        <v>0</v>
      </c>
      <c r="NL33" s="277">
        <v>0</v>
      </c>
      <c r="NM33" s="277">
        <v>0</v>
      </c>
      <c r="NN33" s="277">
        <v>3</v>
      </c>
      <c r="NO33" s="277">
        <v>0</v>
      </c>
      <c r="NP33" s="277">
        <v>0</v>
      </c>
      <c r="NQ33" s="277">
        <v>3</v>
      </c>
      <c r="NR33" s="277">
        <v>0</v>
      </c>
      <c r="NS33" s="277">
        <v>0</v>
      </c>
      <c r="NT33" s="277">
        <v>10</v>
      </c>
      <c r="NU33" s="277">
        <v>0</v>
      </c>
      <c r="NV33" s="277">
        <v>0</v>
      </c>
      <c r="NW33" s="277">
        <v>19</v>
      </c>
      <c r="NX33" s="277">
        <v>0</v>
      </c>
      <c r="NY33" s="277">
        <v>0</v>
      </c>
      <c r="NZ33" s="277">
        <v>0</v>
      </c>
      <c r="OA33" s="277">
        <v>0</v>
      </c>
      <c r="OB33" s="277">
        <v>0</v>
      </c>
      <c r="OC33" s="277">
        <v>13</v>
      </c>
      <c r="OD33" s="277">
        <v>0</v>
      </c>
      <c r="OE33" s="277">
        <v>0</v>
      </c>
      <c r="OF33" s="277">
        <v>0</v>
      </c>
      <c r="OG33" s="277">
        <v>0</v>
      </c>
      <c r="OH33" s="277">
        <v>0</v>
      </c>
      <c r="OI33" s="277">
        <v>0</v>
      </c>
      <c r="OJ33" s="277">
        <v>0</v>
      </c>
      <c r="OK33" s="277">
        <v>0</v>
      </c>
      <c r="OL33" s="277">
        <v>0</v>
      </c>
      <c r="OM33" s="277">
        <v>0</v>
      </c>
      <c r="ON33" s="277">
        <v>0</v>
      </c>
      <c r="OO33" s="277">
        <v>0</v>
      </c>
      <c r="OP33" s="277">
        <v>0</v>
      </c>
      <c r="OQ33" s="277">
        <v>0</v>
      </c>
      <c r="OR33" s="277">
        <v>0</v>
      </c>
      <c r="OS33" s="277">
        <v>0</v>
      </c>
      <c r="OT33" s="277">
        <v>0</v>
      </c>
      <c r="OU33" s="277">
        <v>0</v>
      </c>
      <c r="OV33" s="277">
        <v>0</v>
      </c>
      <c r="OW33" s="277">
        <v>0</v>
      </c>
      <c r="OX33" s="277">
        <v>0</v>
      </c>
      <c r="OY33" s="277">
        <v>0</v>
      </c>
      <c r="OZ33" s="277">
        <v>0</v>
      </c>
      <c r="PA33" s="277">
        <v>20</v>
      </c>
      <c r="PB33" s="277">
        <v>0</v>
      </c>
      <c r="PC33" s="277">
        <v>0</v>
      </c>
      <c r="PD33" s="277">
        <v>21</v>
      </c>
      <c r="PE33" s="277">
        <v>0</v>
      </c>
      <c r="PF33" s="277">
        <v>0</v>
      </c>
      <c r="PG33" s="277">
        <v>0</v>
      </c>
      <c r="PH33" s="277">
        <v>0</v>
      </c>
      <c r="PI33" s="277">
        <v>0</v>
      </c>
      <c r="PJ33" s="277">
        <v>0</v>
      </c>
      <c r="PK33" s="277">
        <v>0</v>
      </c>
      <c r="PL33" s="277">
        <v>0</v>
      </c>
      <c r="PM33" s="277">
        <v>0</v>
      </c>
      <c r="PN33" s="277">
        <v>0</v>
      </c>
      <c r="PO33" s="277">
        <v>0</v>
      </c>
      <c r="PP33" s="277">
        <v>0</v>
      </c>
      <c r="PQ33" s="277">
        <v>0</v>
      </c>
      <c r="PR33" s="277">
        <v>0</v>
      </c>
      <c r="PS33" s="277">
        <v>0</v>
      </c>
      <c r="PT33" s="277">
        <v>0</v>
      </c>
      <c r="PU33" s="277">
        <v>0</v>
      </c>
      <c r="PV33" s="277">
        <v>0</v>
      </c>
      <c r="PW33" s="277">
        <v>0</v>
      </c>
      <c r="PX33" s="277">
        <v>0</v>
      </c>
      <c r="PY33" s="277">
        <v>0</v>
      </c>
      <c r="PZ33" s="277">
        <v>0</v>
      </c>
      <c r="QA33" s="277">
        <v>0</v>
      </c>
      <c r="QB33" s="277">
        <v>0</v>
      </c>
      <c r="QC33" s="277">
        <v>0</v>
      </c>
      <c r="QD33" s="277">
        <v>0</v>
      </c>
      <c r="QE33" s="277">
        <v>24</v>
      </c>
      <c r="QF33" s="277">
        <v>0</v>
      </c>
      <c r="QG33" s="277">
        <v>0</v>
      </c>
      <c r="QH33" s="277">
        <v>0</v>
      </c>
      <c r="QI33" s="277">
        <v>0</v>
      </c>
      <c r="QJ33" s="277">
        <v>0</v>
      </c>
      <c r="QK33" s="277">
        <v>6</v>
      </c>
      <c r="QL33" s="277">
        <v>0</v>
      </c>
      <c r="QM33" s="277">
        <v>0</v>
      </c>
      <c r="QN33" s="277">
        <v>0</v>
      </c>
      <c r="QO33" s="277">
        <v>0</v>
      </c>
      <c r="QP33" s="277">
        <v>0</v>
      </c>
      <c r="QQ33" s="277">
        <v>0</v>
      </c>
      <c r="QR33" s="277">
        <v>0</v>
      </c>
      <c r="QS33" s="277">
        <v>0</v>
      </c>
      <c r="QT33" s="277">
        <v>0</v>
      </c>
      <c r="QU33" s="277">
        <v>0</v>
      </c>
      <c r="QV33" s="277">
        <v>0</v>
      </c>
      <c r="QW33" s="277">
        <v>0</v>
      </c>
      <c r="QX33" s="277">
        <v>0</v>
      </c>
      <c r="QY33" s="277">
        <v>0</v>
      </c>
      <c r="QZ33" s="277">
        <v>0</v>
      </c>
      <c r="RA33" s="277">
        <v>0</v>
      </c>
      <c r="RB33" s="277">
        <v>0</v>
      </c>
      <c r="RC33" s="277">
        <v>0</v>
      </c>
      <c r="RD33" s="277">
        <v>0</v>
      </c>
      <c r="RE33" s="277">
        <v>0</v>
      </c>
      <c r="RF33" s="277">
        <v>0</v>
      </c>
      <c r="RG33" s="277">
        <v>0</v>
      </c>
      <c r="RH33" s="277">
        <v>0</v>
      </c>
      <c r="RI33" s="277">
        <v>0</v>
      </c>
      <c r="RJ33" s="277">
        <v>0</v>
      </c>
      <c r="RK33" s="277">
        <v>0</v>
      </c>
      <c r="RL33" s="277">
        <v>0</v>
      </c>
      <c r="RM33" s="277">
        <v>0</v>
      </c>
      <c r="RN33" s="277">
        <v>0</v>
      </c>
      <c r="RO33" s="277">
        <v>0</v>
      </c>
      <c r="RP33" s="277">
        <v>0</v>
      </c>
      <c r="RQ33" s="277">
        <v>0</v>
      </c>
      <c r="RR33" s="277">
        <v>0</v>
      </c>
      <c r="RS33" s="277">
        <v>0</v>
      </c>
      <c r="RT33" s="277">
        <v>0</v>
      </c>
      <c r="RU33" s="277">
        <v>0</v>
      </c>
      <c r="RV33" s="277">
        <v>0</v>
      </c>
      <c r="RW33" s="277">
        <v>0</v>
      </c>
      <c r="RX33" s="277">
        <v>0</v>
      </c>
      <c r="RY33" s="277">
        <v>0</v>
      </c>
      <c r="RZ33" s="277">
        <v>0</v>
      </c>
      <c r="SA33" s="277">
        <v>0</v>
      </c>
      <c r="SB33" s="277">
        <v>0</v>
      </c>
      <c r="SC33" s="277">
        <v>0</v>
      </c>
      <c r="SD33" s="277">
        <v>0</v>
      </c>
      <c r="SE33" s="277">
        <v>0</v>
      </c>
      <c r="SF33" s="277">
        <v>0</v>
      </c>
      <c r="SG33" s="277">
        <v>0</v>
      </c>
      <c r="SH33" s="277">
        <v>0</v>
      </c>
      <c r="SI33" s="277">
        <v>0</v>
      </c>
      <c r="SJ33" s="277">
        <v>0</v>
      </c>
      <c r="SK33" s="277">
        <v>0</v>
      </c>
      <c r="SL33" s="277">
        <v>0</v>
      </c>
      <c r="SM33" s="277">
        <v>0</v>
      </c>
      <c r="SN33" s="277">
        <v>0</v>
      </c>
      <c r="SO33" s="277">
        <v>0</v>
      </c>
      <c r="SP33" s="277">
        <v>0</v>
      </c>
      <c r="SQ33" s="277">
        <v>0</v>
      </c>
      <c r="SR33" s="277">
        <v>0</v>
      </c>
      <c r="SS33" s="277">
        <v>0</v>
      </c>
      <c r="ST33" s="277">
        <v>0</v>
      </c>
      <c r="SU33" s="277">
        <v>0</v>
      </c>
      <c r="SV33" s="277">
        <v>0</v>
      </c>
      <c r="SW33" s="277">
        <v>0</v>
      </c>
      <c r="SX33" s="277">
        <v>0</v>
      </c>
      <c r="SY33" s="277">
        <v>0</v>
      </c>
      <c r="SZ33" s="277">
        <v>0</v>
      </c>
      <c r="TA33" s="277">
        <v>0</v>
      </c>
      <c r="TB33" s="277">
        <v>0</v>
      </c>
      <c r="TC33" s="277">
        <v>0</v>
      </c>
      <c r="TD33" s="277">
        <v>0</v>
      </c>
      <c r="TE33" s="277">
        <v>0</v>
      </c>
      <c r="TF33" s="277">
        <v>0</v>
      </c>
      <c r="TG33" s="277">
        <v>0</v>
      </c>
      <c r="TH33" s="277">
        <v>0</v>
      </c>
      <c r="TI33" s="277">
        <v>0</v>
      </c>
      <c r="TJ33" s="277">
        <v>0</v>
      </c>
      <c r="TK33" s="277">
        <v>0</v>
      </c>
      <c r="TL33" s="277">
        <v>0</v>
      </c>
      <c r="TM33" s="277">
        <v>0</v>
      </c>
      <c r="TN33" s="277">
        <v>0</v>
      </c>
      <c r="TO33" s="277">
        <v>0</v>
      </c>
      <c r="TP33" s="277">
        <v>0</v>
      </c>
      <c r="TQ33" s="277">
        <v>6</v>
      </c>
      <c r="TR33" s="277">
        <v>0</v>
      </c>
      <c r="TS33" s="277">
        <v>0</v>
      </c>
      <c r="TT33" s="277">
        <v>6</v>
      </c>
      <c r="TU33" s="277">
        <v>0</v>
      </c>
      <c r="TV33" s="277">
        <v>0</v>
      </c>
      <c r="TW33" s="277">
        <v>6</v>
      </c>
      <c r="TX33" s="277">
        <v>0</v>
      </c>
      <c r="TY33" s="277">
        <v>0</v>
      </c>
      <c r="TZ33" s="277">
        <v>6</v>
      </c>
      <c r="UA33" s="277">
        <v>0</v>
      </c>
      <c r="UB33" s="277">
        <v>0</v>
      </c>
      <c r="UC33" s="277">
        <v>6</v>
      </c>
      <c r="UD33" s="277">
        <v>0</v>
      </c>
      <c r="UE33" s="277">
        <v>0</v>
      </c>
      <c r="UF33" s="277">
        <v>0</v>
      </c>
      <c r="UG33" s="277">
        <v>0</v>
      </c>
      <c r="UH33" s="277">
        <v>0</v>
      </c>
      <c r="UI33" s="277">
        <v>0</v>
      </c>
      <c r="UJ33" s="277">
        <v>0</v>
      </c>
      <c r="UK33" s="277">
        <v>0</v>
      </c>
      <c r="UL33" s="277">
        <v>0</v>
      </c>
      <c r="UM33" s="277">
        <v>0</v>
      </c>
      <c r="UN33" s="277">
        <v>0</v>
      </c>
      <c r="UO33" s="277">
        <v>0</v>
      </c>
      <c r="UP33" s="277">
        <v>0</v>
      </c>
      <c r="UQ33" s="277">
        <v>0</v>
      </c>
      <c r="UR33" s="277">
        <v>0</v>
      </c>
      <c r="US33" s="277">
        <v>0</v>
      </c>
      <c r="UT33" s="277">
        <v>0</v>
      </c>
      <c r="UU33" s="277">
        <v>15</v>
      </c>
      <c r="UV33" s="277">
        <v>0</v>
      </c>
      <c r="UW33" s="277">
        <v>0</v>
      </c>
      <c r="UX33" s="277">
        <v>0</v>
      </c>
      <c r="UY33" s="277">
        <v>0</v>
      </c>
      <c r="UZ33" s="277">
        <v>0</v>
      </c>
      <c r="VA33" s="277">
        <v>11</v>
      </c>
      <c r="VB33" s="277">
        <v>0</v>
      </c>
      <c r="VC33" s="277">
        <v>0</v>
      </c>
      <c r="VD33" s="277">
        <v>7</v>
      </c>
      <c r="VE33" s="277">
        <v>0</v>
      </c>
      <c r="VF33" s="277">
        <v>0</v>
      </c>
      <c r="VG33" s="277">
        <v>6</v>
      </c>
      <c r="VH33" s="277">
        <v>0</v>
      </c>
      <c r="VI33" s="277">
        <v>0</v>
      </c>
      <c r="VJ33" s="277">
        <v>1</v>
      </c>
      <c r="VK33" s="277">
        <v>0</v>
      </c>
      <c r="VL33" s="277">
        <v>0</v>
      </c>
      <c r="VM33" s="277">
        <v>0</v>
      </c>
      <c r="VN33" s="277">
        <v>0</v>
      </c>
      <c r="VO33" s="277">
        <v>0</v>
      </c>
      <c r="VP33" s="277">
        <v>0</v>
      </c>
      <c r="VQ33" s="277">
        <v>0</v>
      </c>
      <c r="VR33" s="277">
        <v>0</v>
      </c>
      <c r="VS33" s="277">
        <v>0</v>
      </c>
      <c r="VT33" s="277">
        <v>0</v>
      </c>
      <c r="VU33" s="277">
        <v>0</v>
      </c>
      <c r="VV33" s="277">
        <v>0</v>
      </c>
      <c r="VW33" s="277">
        <v>0</v>
      </c>
      <c r="VX33" s="277">
        <v>0</v>
      </c>
      <c r="VY33" s="277">
        <v>7</v>
      </c>
      <c r="VZ33" s="277">
        <v>0</v>
      </c>
      <c r="WA33" s="277">
        <v>0</v>
      </c>
      <c r="WB33" s="277">
        <v>0</v>
      </c>
      <c r="WC33" s="277">
        <v>0</v>
      </c>
      <c r="WD33" s="277">
        <v>0</v>
      </c>
      <c r="WE33" s="277">
        <v>8</v>
      </c>
      <c r="WF33" s="277">
        <v>0</v>
      </c>
      <c r="WG33" s="277">
        <v>0</v>
      </c>
      <c r="WH33" s="277">
        <v>6</v>
      </c>
      <c r="WI33" s="277">
        <v>0</v>
      </c>
      <c r="WJ33" s="277">
        <v>0</v>
      </c>
      <c r="WK33" s="277">
        <v>8</v>
      </c>
      <c r="WL33" s="277">
        <v>0</v>
      </c>
      <c r="WM33" s="277">
        <v>0</v>
      </c>
      <c r="WN33" s="277">
        <v>11</v>
      </c>
      <c r="WO33" s="277">
        <v>0</v>
      </c>
      <c r="WP33" s="277">
        <v>0</v>
      </c>
      <c r="WQ33" s="277">
        <v>0</v>
      </c>
      <c r="WR33" s="277">
        <v>0</v>
      </c>
      <c r="WS33" s="277">
        <v>0</v>
      </c>
      <c r="WT33" s="277">
        <v>0</v>
      </c>
      <c r="WU33" s="277">
        <v>0</v>
      </c>
      <c r="WV33" s="277">
        <v>0</v>
      </c>
      <c r="WW33" s="277">
        <v>0</v>
      </c>
      <c r="WX33" s="277">
        <v>0</v>
      </c>
      <c r="WY33" s="277">
        <v>0</v>
      </c>
      <c r="WZ33" s="277">
        <v>0</v>
      </c>
      <c r="XA33" s="277">
        <v>0</v>
      </c>
      <c r="XB33" s="277">
        <v>0</v>
      </c>
      <c r="XC33" s="277">
        <v>0</v>
      </c>
      <c r="XD33" s="277">
        <v>0</v>
      </c>
      <c r="XE33" s="277">
        <v>0</v>
      </c>
      <c r="XF33" s="277">
        <v>0</v>
      </c>
      <c r="XG33" s="277">
        <v>0</v>
      </c>
      <c r="XH33" s="277">
        <v>0</v>
      </c>
      <c r="XI33" s="277">
        <v>0</v>
      </c>
      <c r="XJ33" s="277">
        <v>0</v>
      </c>
      <c r="XK33" s="277">
        <v>0</v>
      </c>
      <c r="XL33" s="277">
        <v>0</v>
      </c>
      <c r="XM33" s="277">
        <v>0</v>
      </c>
      <c r="XN33" s="277">
        <v>0</v>
      </c>
      <c r="XO33" s="277">
        <v>0</v>
      </c>
      <c r="XP33" s="277">
        <v>0</v>
      </c>
      <c r="XQ33" s="277">
        <v>0</v>
      </c>
      <c r="XR33" s="277">
        <v>0</v>
      </c>
      <c r="XS33" s="277">
        <v>0</v>
      </c>
      <c r="XT33" s="277">
        <v>0</v>
      </c>
      <c r="XU33" s="277">
        <v>0</v>
      </c>
      <c r="XV33" s="277">
        <v>0</v>
      </c>
      <c r="XW33" s="277">
        <v>0</v>
      </c>
      <c r="XX33" s="277">
        <v>0</v>
      </c>
      <c r="XY33" s="277">
        <v>0</v>
      </c>
      <c r="XZ33" s="277">
        <v>0</v>
      </c>
      <c r="YA33" s="277">
        <v>0</v>
      </c>
      <c r="YB33" s="277">
        <v>0</v>
      </c>
      <c r="YC33" s="277">
        <v>0</v>
      </c>
      <c r="YD33" s="277">
        <v>0</v>
      </c>
      <c r="YE33" s="277">
        <v>0</v>
      </c>
      <c r="YF33" s="277">
        <v>0</v>
      </c>
      <c r="YG33" s="277">
        <v>0</v>
      </c>
      <c r="YH33" s="277">
        <v>0</v>
      </c>
      <c r="YI33" s="277">
        <v>0</v>
      </c>
      <c r="YJ33" s="277">
        <v>0</v>
      </c>
      <c r="YK33" s="277">
        <v>0</v>
      </c>
      <c r="YL33" s="277">
        <v>0</v>
      </c>
      <c r="YM33" s="277">
        <v>0</v>
      </c>
      <c r="YN33" s="277">
        <v>0</v>
      </c>
      <c r="YO33" s="277">
        <v>0</v>
      </c>
      <c r="YP33" s="277">
        <v>0</v>
      </c>
      <c r="YQ33" s="277">
        <v>0</v>
      </c>
      <c r="YR33" s="277">
        <v>0</v>
      </c>
      <c r="YS33" s="277">
        <v>0</v>
      </c>
      <c r="YT33" s="277">
        <v>0</v>
      </c>
      <c r="YU33" s="277">
        <v>0</v>
      </c>
      <c r="YV33" s="277">
        <v>0</v>
      </c>
      <c r="YW33" s="277">
        <v>0</v>
      </c>
      <c r="YX33" s="277">
        <v>0</v>
      </c>
      <c r="YY33" s="277">
        <v>0</v>
      </c>
      <c r="YZ33" s="277">
        <v>0</v>
      </c>
      <c r="ZA33" s="277">
        <v>0</v>
      </c>
      <c r="ZB33" s="277">
        <v>0</v>
      </c>
      <c r="ZC33" s="277">
        <v>0</v>
      </c>
      <c r="ZD33" s="277">
        <v>0</v>
      </c>
      <c r="ZE33" s="277">
        <v>0</v>
      </c>
      <c r="ZF33" s="277">
        <v>0</v>
      </c>
      <c r="ZG33" s="277">
        <v>0</v>
      </c>
      <c r="ZH33" s="277">
        <v>0</v>
      </c>
      <c r="ZI33" s="277">
        <v>0</v>
      </c>
      <c r="ZJ33" s="277">
        <v>0</v>
      </c>
      <c r="ZK33" s="277">
        <v>0</v>
      </c>
      <c r="ZL33" s="277">
        <v>0</v>
      </c>
      <c r="ZM33" s="277">
        <v>0</v>
      </c>
      <c r="ZN33" s="277">
        <v>0</v>
      </c>
      <c r="ZO33" s="277">
        <v>0</v>
      </c>
      <c r="ZP33" s="277">
        <v>0</v>
      </c>
      <c r="ZQ33" s="277">
        <v>0</v>
      </c>
      <c r="ZR33" s="277">
        <v>0</v>
      </c>
      <c r="ZS33" s="277">
        <v>0</v>
      </c>
      <c r="ZT33" s="277">
        <v>0</v>
      </c>
      <c r="ZU33" s="277">
        <v>0</v>
      </c>
      <c r="ZV33" s="277">
        <v>0</v>
      </c>
      <c r="ZW33" s="277">
        <v>0</v>
      </c>
      <c r="ZX33" s="277">
        <v>0</v>
      </c>
      <c r="ZY33" s="277">
        <v>0</v>
      </c>
      <c r="ZZ33" s="277">
        <v>0</v>
      </c>
      <c r="AAA33" s="277">
        <v>0</v>
      </c>
      <c r="AAB33" s="277">
        <v>0</v>
      </c>
      <c r="AAC33" s="277">
        <v>0</v>
      </c>
      <c r="AAD33" s="277">
        <v>0</v>
      </c>
      <c r="AAE33" s="277">
        <v>0</v>
      </c>
      <c r="AAF33" s="277">
        <v>0</v>
      </c>
      <c r="AAG33" s="277">
        <v>0</v>
      </c>
      <c r="AAH33" s="277">
        <v>0</v>
      </c>
      <c r="AAI33" s="277">
        <v>0</v>
      </c>
      <c r="AAJ33" s="277">
        <v>0</v>
      </c>
      <c r="AAK33" s="277">
        <v>0</v>
      </c>
      <c r="AAL33" s="277">
        <v>0</v>
      </c>
      <c r="AAM33" s="277">
        <v>0</v>
      </c>
      <c r="AAN33" s="277">
        <v>0</v>
      </c>
      <c r="AAO33" s="181"/>
    </row>
    <row r="34" spans="1:717" x14ac:dyDescent="0.3">
      <c r="D34" s="3" t="s">
        <v>461</v>
      </c>
      <c r="F34" s="3">
        <v>666521</v>
      </c>
      <c r="G34" s="3" t="s">
        <v>81</v>
      </c>
      <c r="H34" s="275">
        <f t="shared" si="44"/>
        <v>3.5</v>
      </c>
      <c r="I34" s="135" t="str">
        <f t="shared" si="44"/>
        <v/>
      </c>
      <c r="J34" s="276" t="str">
        <f t="shared" si="44"/>
        <v/>
      </c>
      <c r="K34" s="275" cm="1">
        <f t="array" ref="K34">IFERROR(
  _xlfn.STDEV.S(
    IF(
      ($AA$19:$AAN$19=K$20) *
      ($AA34:$AAN34&gt;0) *
      ($AA$17:$AAN$17 &gt;= $H$17) *
      ($AA$17:$AAN$17 &lt;= $I$17),
      $AA34:$AAN34
    )
  ),
  ""
)</f>
        <v>2.6076809620810595</v>
      </c>
      <c r="L34" s="135" t="str" cm="1">
        <f t="array" ref="L34">IFERROR(
  _xlfn.STDEV.S(
    IF(
      ($AA$19:$AAN$19=L$20) *
      ($AA34:$AAN34&gt;0) *
      ($AA$17:$AAN$17 &gt;= $H$17) *
      ($AA$17:$AAN$17 &lt;= $I$17),
      $AA34:$AAN34
    )
  ),
  ""
)</f>
        <v/>
      </c>
      <c r="M34" s="276" t="str" cm="1">
        <f t="array" ref="M34">IFERROR(
  _xlfn.STDEV.S(
    IF(
      ($AA$19:$AAN$19=M$20) *
      ($AA34:$AAN34&gt;0) *
      ($AA$17:$AAN$17 &gt;= $H$17) *
      ($AA$17:$AAN$17 &lt;= $I$17),
      $AA34:$AAN34
    )
  ),
  ""
)</f>
        <v/>
      </c>
      <c r="N34" s="275">
        <f t="shared" si="45"/>
        <v>0</v>
      </c>
      <c r="O34" s="135">
        <f t="shared" si="45"/>
        <v>0</v>
      </c>
      <c r="P34" s="276">
        <f t="shared" si="45"/>
        <v>0</v>
      </c>
      <c r="Q34">
        <f>VLOOKUP($F34,Old!$C$23:$G$43,3)</f>
        <v>1.8</v>
      </c>
      <c r="R34">
        <f t="shared" si="46"/>
        <v>6.3</v>
      </c>
      <c r="S34" t="str">
        <f t="shared" si="46"/>
        <v/>
      </c>
      <c r="T34" t="str">
        <f t="shared" si="47"/>
        <v/>
      </c>
      <c r="U34">
        <f>VLOOKUP($F34,Old!$C$23:$G$43,5)</f>
        <v>1.8</v>
      </c>
      <c r="V34" t="str">
        <f t="shared" si="48"/>
        <v/>
      </c>
      <c r="X34" s="284" t="s">
        <v>217</v>
      </c>
      <c r="Y34" s="285">
        <f>IFERROR(AVERAGEIFS(AA$42:AAN$42,AA19:AAN19,$X$34,AA$42:AAN$42,"&gt;0"),"")</f>
        <v>1.0704343971631201</v>
      </c>
      <c r="Z34" s="3">
        <v>666521</v>
      </c>
      <c r="AA34" s="277">
        <v>0</v>
      </c>
      <c r="AB34" s="277">
        <v>0</v>
      </c>
      <c r="AC34" s="277">
        <v>0</v>
      </c>
      <c r="AD34" s="277">
        <v>0</v>
      </c>
      <c r="AE34" s="277">
        <v>0</v>
      </c>
      <c r="AF34" s="277">
        <v>0</v>
      </c>
      <c r="AG34" s="277">
        <v>0</v>
      </c>
      <c r="AH34" s="277">
        <v>0</v>
      </c>
      <c r="AI34" s="277">
        <v>0</v>
      </c>
      <c r="AJ34" s="277">
        <v>0</v>
      </c>
      <c r="AK34" s="277">
        <v>0</v>
      </c>
      <c r="AL34" s="277">
        <v>0</v>
      </c>
      <c r="AM34" s="277">
        <v>0</v>
      </c>
      <c r="AN34" s="277">
        <v>0</v>
      </c>
      <c r="AO34" s="277">
        <v>0</v>
      </c>
      <c r="AP34" s="277">
        <v>0</v>
      </c>
      <c r="AQ34" s="277">
        <v>0</v>
      </c>
      <c r="AR34" s="277">
        <v>0</v>
      </c>
      <c r="AS34" s="277">
        <v>0</v>
      </c>
      <c r="AT34" s="277">
        <v>0</v>
      </c>
      <c r="AU34" s="277">
        <v>0</v>
      </c>
      <c r="AV34" s="277">
        <v>0</v>
      </c>
      <c r="AW34" s="277">
        <v>0</v>
      </c>
      <c r="AX34" s="277">
        <v>0</v>
      </c>
      <c r="AY34" s="277">
        <v>0</v>
      </c>
      <c r="AZ34" s="277">
        <v>0</v>
      </c>
      <c r="BA34" s="277">
        <v>0</v>
      </c>
      <c r="BB34" s="277">
        <v>0</v>
      </c>
      <c r="BC34" s="277">
        <v>0</v>
      </c>
      <c r="BD34" s="277">
        <v>0</v>
      </c>
      <c r="BE34" s="277">
        <v>0</v>
      </c>
      <c r="BF34" s="277">
        <v>0</v>
      </c>
      <c r="BG34" s="277">
        <v>0</v>
      </c>
      <c r="BH34" s="277">
        <v>0</v>
      </c>
      <c r="BI34" s="277">
        <v>0</v>
      </c>
      <c r="BJ34" s="277">
        <v>0</v>
      </c>
      <c r="BK34" s="277">
        <v>0</v>
      </c>
      <c r="BL34" s="277">
        <v>0</v>
      </c>
      <c r="BM34" s="277">
        <v>0</v>
      </c>
      <c r="BN34" s="277">
        <v>0</v>
      </c>
      <c r="BO34" s="277">
        <v>0</v>
      </c>
      <c r="BP34" s="277">
        <v>0</v>
      </c>
      <c r="BQ34" s="277">
        <v>0</v>
      </c>
      <c r="BR34" s="277">
        <v>0</v>
      </c>
      <c r="BS34" s="277">
        <v>0</v>
      </c>
      <c r="BT34" s="277">
        <v>0</v>
      </c>
      <c r="BU34" s="277">
        <v>0</v>
      </c>
      <c r="BV34" s="277">
        <v>0</v>
      </c>
      <c r="BW34" s="277">
        <v>0</v>
      </c>
      <c r="BX34" s="277">
        <v>0</v>
      </c>
      <c r="BY34" s="277">
        <v>0</v>
      </c>
      <c r="BZ34" s="277">
        <v>0</v>
      </c>
      <c r="CA34" s="277">
        <v>0</v>
      </c>
      <c r="CB34" s="277">
        <v>0</v>
      </c>
      <c r="CC34" s="277">
        <v>0</v>
      </c>
      <c r="CD34" s="277">
        <v>0</v>
      </c>
      <c r="CE34" s="277">
        <v>0</v>
      </c>
      <c r="CF34" s="277">
        <v>0</v>
      </c>
      <c r="CG34" s="277">
        <v>0</v>
      </c>
      <c r="CH34" s="277">
        <v>0</v>
      </c>
      <c r="CI34" s="277">
        <v>0</v>
      </c>
      <c r="CJ34" s="277">
        <v>0</v>
      </c>
      <c r="CK34" s="277">
        <v>0</v>
      </c>
      <c r="CL34" s="277">
        <v>0</v>
      </c>
      <c r="CM34" s="277">
        <v>0</v>
      </c>
      <c r="CN34" s="277">
        <v>0</v>
      </c>
      <c r="CO34" s="277">
        <v>0</v>
      </c>
      <c r="CP34" s="277">
        <v>0</v>
      </c>
      <c r="CQ34" s="277">
        <v>0</v>
      </c>
      <c r="CR34" s="277">
        <v>0</v>
      </c>
      <c r="CS34" s="277">
        <v>0</v>
      </c>
      <c r="CT34" s="277">
        <v>0</v>
      </c>
      <c r="CU34" s="277">
        <v>0</v>
      </c>
      <c r="CV34" s="277">
        <v>0</v>
      </c>
      <c r="CW34" s="277">
        <v>0</v>
      </c>
      <c r="CX34" s="277">
        <v>27</v>
      </c>
      <c r="CY34" s="277">
        <v>0</v>
      </c>
      <c r="CZ34" s="277">
        <v>0</v>
      </c>
      <c r="DA34" s="277">
        <v>0</v>
      </c>
      <c r="DB34" s="277">
        <v>0</v>
      </c>
      <c r="DC34" s="277">
        <v>0</v>
      </c>
      <c r="DD34" s="277">
        <v>13</v>
      </c>
      <c r="DE34" s="277">
        <v>0</v>
      </c>
      <c r="DF34" s="277">
        <v>0</v>
      </c>
      <c r="DG34" s="277">
        <v>0</v>
      </c>
      <c r="DH34" s="277">
        <v>0</v>
      </c>
      <c r="DI34" s="277">
        <v>0</v>
      </c>
      <c r="DJ34" s="277">
        <v>0</v>
      </c>
      <c r="DK34" s="277">
        <v>0</v>
      </c>
      <c r="DL34" s="277">
        <v>0</v>
      </c>
      <c r="DM34" s="277">
        <v>16</v>
      </c>
      <c r="DN34" s="277">
        <v>0</v>
      </c>
      <c r="DO34" s="277">
        <v>0</v>
      </c>
      <c r="DP34" s="277">
        <v>0</v>
      </c>
      <c r="DQ34" s="277">
        <v>0</v>
      </c>
      <c r="DR34" s="277">
        <v>0</v>
      </c>
      <c r="DS34" s="277">
        <v>24</v>
      </c>
      <c r="DT34" s="277">
        <v>0</v>
      </c>
      <c r="DU34" s="277">
        <v>0</v>
      </c>
      <c r="DV34" s="277">
        <v>0</v>
      </c>
      <c r="DW34" s="277">
        <v>0</v>
      </c>
      <c r="DX34" s="277">
        <v>0</v>
      </c>
      <c r="DY34" s="277">
        <v>0</v>
      </c>
      <c r="DZ34" s="277">
        <v>0</v>
      </c>
      <c r="EA34" s="277">
        <v>0</v>
      </c>
      <c r="EB34" s="277">
        <v>0</v>
      </c>
      <c r="EC34" s="277">
        <v>0</v>
      </c>
      <c r="ED34" s="277">
        <v>0</v>
      </c>
      <c r="EE34" s="277">
        <v>0</v>
      </c>
      <c r="EF34" s="277">
        <v>0</v>
      </c>
      <c r="EG34" s="277">
        <v>0</v>
      </c>
      <c r="EH34" s="277">
        <v>0</v>
      </c>
      <c r="EI34" s="277">
        <v>0</v>
      </c>
      <c r="EJ34" s="277">
        <v>0</v>
      </c>
      <c r="EK34" s="277">
        <v>0</v>
      </c>
      <c r="EL34" s="277">
        <v>0</v>
      </c>
      <c r="EM34" s="277">
        <v>0</v>
      </c>
      <c r="EN34" s="277">
        <v>0</v>
      </c>
      <c r="EO34" s="277">
        <v>0</v>
      </c>
      <c r="EP34" s="277">
        <v>0</v>
      </c>
      <c r="EQ34" s="277">
        <v>11</v>
      </c>
      <c r="ER34" s="277">
        <v>0</v>
      </c>
      <c r="ES34" s="277">
        <v>0</v>
      </c>
      <c r="ET34" s="277">
        <v>0</v>
      </c>
      <c r="EU34" s="277">
        <v>0</v>
      </c>
      <c r="EV34" s="277">
        <v>0</v>
      </c>
      <c r="EW34" s="277">
        <v>9</v>
      </c>
      <c r="EX34" s="277">
        <v>0</v>
      </c>
      <c r="EY34" s="277">
        <v>0</v>
      </c>
      <c r="EZ34" s="277">
        <v>0</v>
      </c>
      <c r="FA34" s="277">
        <v>0</v>
      </c>
      <c r="FB34" s="277">
        <v>0</v>
      </c>
      <c r="FC34" s="277">
        <v>0</v>
      </c>
      <c r="FD34" s="277">
        <v>0</v>
      </c>
      <c r="FE34" s="277">
        <v>0</v>
      </c>
      <c r="FF34" s="277">
        <v>0</v>
      </c>
      <c r="FG34" s="277">
        <v>0</v>
      </c>
      <c r="FH34" s="277">
        <v>0</v>
      </c>
      <c r="FI34" s="277">
        <v>0</v>
      </c>
      <c r="FJ34" s="277">
        <v>0</v>
      </c>
      <c r="FK34" s="277">
        <v>0</v>
      </c>
      <c r="FL34" s="277">
        <v>0</v>
      </c>
      <c r="FM34" s="277">
        <v>0</v>
      </c>
      <c r="FN34" s="277">
        <v>0</v>
      </c>
      <c r="FO34" s="277">
        <v>0</v>
      </c>
      <c r="FP34" s="277">
        <v>0</v>
      </c>
      <c r="FQ34" s="277">
        <v>0</v>
      </c>
      <c r="FR34" s="277">
        <v>0</v>
      </c>
      <c r="FS34" s="277">
        <v>0</v>
      </c>
      <c r="FT34" s="277">
        <v>0</v>
      </c>
      <c r="FU34" s="277">
        <v>0</v>
      </c>
      <c r="FV34" s="277">
        <v>0</v>
      </c>
      <c r="FW34" s="277">
        <v>0</v>
      </c>
      <c r="FX34" s="277">
        <v>0</v>
      </c>
      <c r="FY34" s="277">
        <v>0</v>
      </c>
      <c r="FZ34" s="277">
        <v>0</v>
      </c>
      <c r="GA34" s="277">
        <v>0</v>
      </c>
      <c r="GB34" s="277">
        <v>0</v>
      </c>
      <c r="GC34" s="277">
        <v>0</v>
      </c>
      <c r="GD34" s="277">
        <v>0</v>
      </c>
      <c r="GE34" s="277">
        <v>0</v>
      </c>
      <c r="GF34" s="277">
        <v>0</v>
      </c>
      <c r="GG34" s="277">
        <v>0</v>
      </c>
      <c r="GH34" s="277">
        <v>0</v>
      </c>
      <c r="GI34" s="277">
        <v>0</v>
      </c>
      <c r="GJ34" s="277">
        <v>0</v>
      </c>
      <c r="GK34" s="277">
        <v>0</v>
      </c>
      <c r="GL34" s="277">
        <v>0</v>
      </c>
      <c r="GM34" s="277">
        <v>0</v>
      </c>
      <c r="GN34" s="277">
        <v>0</v>
      </c>
      <c r="GO34" s="277">
        <v>0</v>
      </c>
      <c r="GP34" s="277">
        <v>0</v>
      </c>
      <c r="GQ34" s="277">
        <v>0</v>
      </c>
      <c r="GR34" s="277">
        <v>0</v>
      </c>
      <c r="GS34" s="277">
        <v>0</v>
      </c>
      <c r="GT34" s="277">
        <v>0</v>
      </c>
      <c r="GU34" s="277">
        <v>0</v>
      </c>
      <c r="GV34" s="277">
        <v>0</v>
      </c>
      <c r="GW34" s="277">
        <v>0</v>
      </c>
      <c r="GX34" s="277">
        <v>0</v>
      </c>
      <c r="GY34" s="277">
        <v>0</v>
      </c>
      <c r="GZ34" s="277">
        <v>0</v>
      </c>
      <c r="HA34" s="277">
        <v>0</v>
      </c>
      <c r="HB34" s="277">
        <v>0</v>
      </c>
      <c r="HC34" s="277">
        <v>0</v>
      </c>
      <c r="HD34" s="277">
        <v>0</v>
      </c>
      <c r="HE34" s="277">
        <v>0</v>
      </c>
      <c r="HF34" s="277">
        <v>0</v>
      </c>
      <c r="HG34" s="277">
        <v>0</v>
      </c>
      <c r="HH34" s="277">
        <v>0</v>
      </c>
      <c r="HI34" s="277">
        <v>0</v>
      </c>
      <c r="HJ34" s="277">
        <v>0</v>
      </c>
      <c r="HK34" s="277">
        <v>0</v>
      </c>
      <c r="HL34" s="277">
        <v>0</v>
      </c>
      <c r="HM34" s="277">
        <v>0</v>
      </c>
      <c r="HN34" s="277">
        <v>9</v>
      </c>
      <c r="HO34" s="277">
        <v>0</v>
      </c>
      <c r="HP34" s="277">
        <v>0</v>
      </c>
      <c r="HQ34" s="277">
        <v>0</v>
      </c>
      <c r="HR34" s="277">
        <v>0</v>
      </c>
      <c r="HS34" s="277">
        <v>0</v>
      </c>
      <c r="HT34" s="277">
        <v>0</v>
      </c>
      <c r="HU34" s="277">
        <v>0</v>
      </c>
      <c r="HV34" s="277">
        <v>0</v>
      </c>
      <c r="HW34" s="277">
        <v>0</v>
      </c>
      <c r="HX34" s="277">
        <v>0</v>
      </c>
      <c r="HY34" s="277">
        <v>0</v>
      </c>
      <c r="HZ34" s="277">
        <v>6</v>
      </c>
      <c r="IA34" s="277">
        <v>0</v>
      </c>
      <c r="IB34" s="277">
        <v>0</v>
      </c>
      <c r="IC34" s="277">
        <v>2</v>
      </c>
      <c r="ID34" s="277">
        <v>0</v>
      </c>
      <c r="IE34" s="277">
        <v>0</v>
      </c>
      <c r="IF34" s="277">
        <v>0</v>
      </c>
      <c r="IG34" s="277">
        <v>0</v>
      </c>
      <c r="IH34" s="277">
        <v>0</v>
      </c>
      <c r="II34" s="277">
        <v>2</v>
      </c>
      <c r="IJ34" s="277">
        <v>0</v>
      </c>
      <c r="IK34" s="277">
        <v>0</v>
      </c>
      <c r="IL34" s="277">
        <v>11</v>
      </c>
      <c r="IM34" s="277">
        <v>0</v>
      </c>
      <c r="IN34" s="277">
        <v>0</v>
      </c>
      <c r="IO34" s="277">
        <v>5</v>
      </c>
      <c r="IP34" s="277">
        <v>0</v>
      </c>
      <c r="IQ34" s="277">
        <v>0</v>
      </c>
      <c r="IR34" s="277">
        <v>1</v>
      </c>
      <c r="IS34" s="277">
        <v>0</v>
      </c>
      <c r="IT34" s="277">
        <v>0</v>
      </c>
      <c r="IU34" s="277">
        <v>0</v>
      </c>
      <c r="IV34" s="277">
        <v>0</v>
      </c>
      <c r="IW34" s="277">
        <v>0</v>
      </c>
      <c r="IX34" s="277">
        <v>10</v>
      </c>
      <c r="IY34" s="277">
        <v>0</v>
      </c>
      <c r="IZ34" s="277">
        <v>0</v>
      </c>
      <c r="JA34" s="277">
        <v>7</v>
      </c>
      <c r="JB34" s="277">
        <v>0</v>
      </c>
      <c r="JC34" s="277">
        <v>0</v>
      </c>
      <c r="JD34" s="277">
        <v>0</v>
      </c>
      <c r="JE34" s="277">
        <v>0</v>
      </c>
      <c r="JF34" s="277">
        <v>0</v>
      </c>
      <c r="JG34" s="277">
        <v>0</v>
      </c>
      <c r="JH34" s="277">
        <v>0</v>
      </c>
      <c r="JI34" s="277">
        <v>0</v>
      </c>
      <c r="JJ34" s="277">
        <v>0</v>
      </c>
      <c r="JK34" s="277">
        <v>0</v>
      </c>
      <c r="JL34" s="277">
        <v>0</v>
      </c>
      <c r="JM34" s="277">
        <v>15</v>
      </c>
      <c r="JN34" s="277">
        <v>0</v>
      </c>
      <c r="JO34" s="277">
        <v>0</v>
      </c>
      <c r="JP34" s="277">
        <v>5</v>
      </c>
      <c r="JQ34" s="277">
        <v>0</v>
      </c>
      <c r="JR34" s="277">
        <v>0</v>
      </c>
      <c r="JS34" s="277">
        <v>0</v>
      </c>
      <c r="JT34" s="277">
        <v>0</v>
      </c>
      <c r="JU34" s="277">
        <v>0</v>
      </c>
      <c r="JV34" s="277">
        <v>0</v>
      </c>
      <c r="JW34" s="277">
        <v>0</v>
      </c>
      <c r="JX34" s="277">
        <v>0</v>
      </c>
      <c r="JY34" s="277">
        <v>0</v>
      </c>
      <c r="JZ34" s="277">
        <v>0</v>
      </c>
      <c r="KA34" s="277">
        <v>0</v>
      </c>
      <c r="KB34" s="277">
        <v>0</v>
      </c>
      <c r="KC34" s="277">
        <v>0</v>
      </c>
      <c r="KD34" s="277">
        <v>0</v>
      </c>
      <c r="KE34" s="277">
        <v>0</v>
      </c>
      <c r="KF34" s="277">
        <v>0</v>
      </c>
      <c r="KG34" s="277">
        <v>0</v>
      </c>
      <c r="KH34" s="277">
        <v>0</v>
      </c>
      <c r="KI34" s="277">
        <v>0</v>
      </c>
      <c r="KJ34" s="277">
        <v>0</v>
      </c>
      <c r="KK34" s="277">
        <v>0</v>
      </c>
      <c r="KL34" s="277">
        <v>0</v>
      </c>
      <c r="KM34" s="277">
        <v>0</v>
      </c>
      <c r="KN34" s="277">
        <v>0</v>
      </c>
      <c r="KO34" s="277">
        <v>0</v>
      </c>
      <c r="KP34" s="277">
        <v>0</v>
      </c>
      <c r="KQ34" s="277">
        <v>0</v>
      </c>
      <c r="KR34" s="277">
        <v>0</v>
      </c>
      <c r="KS34" s="277">
        <v>0</v>
      </c>
      <c r="KT34" s="277">
        <v>0</v>
      </c>
      <c r="KU34" s="277">
        <v>0</v>
      </c>
      <c r="KV34" s="277">
        <v>0</v>
      </c>
      <c r="KW34" s="277">
        <v>0</v>
      </c>
      <c r="KX34" s="277">
        <v>0</v>
      </c>
      <c r="KY34" s="277">
        <v>0</v>
      </c>
      <c r="KZ34" s="277">
        <v>0</v>
      </c>
      <c r="LA34" s="277">
        <v>0</v>
      </c>
      <c r="LB34" s="277">
        <v>0</v>
      </c>
      <c r="LC34" s="277">
        <v>0</v>
      </c>
      <c r="LD34" s="277">
        <v>0</v>
      </c>
      <c r="LE34" s="277">
        <v>0</v>
      </c>
      <c r="LF34" s="277">
        <v>0</v>
      </c>
      <c r="LG34" s="277">
        <v>0</v>
      </c>
      <c r="LH34" s="277">
        <v>0</v>
      </c>
      <c r="LI34" s="277">
        <v>0</v>
      </c>
      <c r="LJ34" s="277">
        <v>0</v>
      </c>
      <c r="LK34" s="277">
        <v>0</v>
      </c>
      <c r="LL34" s="277">
        <v>0</v>
      </c>
      <c r="LM34" s="277">
        <v>0</v>
      </c>
      <c r="LN34" s="277">
        <v>0</v>
      </c>
      <c r="LO34" s="277">
        <v>0</v>
      </c>
      <c r="LP34" s="277">
        <v>0</v>
      </c>
      <c r="LQ34" s="277">
        <v>0</v>
      </c>
      <c r="LR34" s="277">
        <v>0</v>
      </c>
      <c r="LS34" s="277">
        <v>0</v>
      </c>
      <c r="LT34" s="277">
        <v>0</v>
      </c>
      <c r="LU34" s="277">
        <v>0</v>
      </c>
      <c r="LV34" s="277">
        <v>0</v>
      </c>
      <c r="LW34" s="277">
        <v>0</v>
      </c>
      <c r="LX34" s="277">
        <v>0</v>
      </c>
      <c r="LY34" s="277">
        <v>0</v>
      </c>
      <c r="LZ34" s="277">
        <v>0</v>
      </c>
      <c r="MA34" s="277">
        <v>5</v>
      </c>
      <c r="MB34" s="277">
        <v>0</v>
      </c>
      <c r="MC34" s="277">
        <v>0</v>
      </c>
      <c r="MD34" s="277">
        <v>0</v>
      </c>
      <c r="ME34" s="277">
        <v>0</v>
      </c>
      <c r="MF34" s="277">
        <v>0</v>
      </c>
      <c r="MG34" s="277">
        <v>0</v>
      </c>
      <c r="MH34" s="277">
        <v>0</v>
      </c>
      <c r="MI34" s="277">
        <v>0</v>
      </c>
      <c r="MJ34" s="277">
        <v>0</v>
      </c>
      <c r="MK34" s="277">
        <v>0</v>
      </c>
      <c r="ML34" s="277">
        <v>0</v>
      </c>
      <c r="MM34" s="277">
        <v>0</v>
      </c>
      <c r="MN34" s="277">
        <v>0</v>
      </c>
      <c r="MO34" s="277">
        <v>0</v>
      </c>
      <c r="MP34" s="277">
        <v>0</v>
      </c>
      <c r="MQ34" s="277">
        <v>0</v>
      </c>
      <c r="MR34" s="277">
        <v>0</v>
      </c>
      <c r="MS34" s="277">
        <v>15</v>
      </c>
      <c r="MT34" s="277">
        <v>0</v>
      </c>
      <c r="MU34" s="277">
        <v>0</v>
      </c>
      <c r="MV34" s="277">
        <v>0</v>
      </c>
      <c r="MW34" s="277">
        <v>0</v>
      </c>
      <c r="MX34" s="277">
        <v>0</v>
      </c>
      <c r="MY34" s="277">
        <v>19</v>
      </c>
      <c r="MZ34" s="277">
        <v>0</v>
      </c>
      <c r="NA34" s="277">
        <v>0</v>
      </c>
      <c r="NB34" s="277">
        <v>0</v>
      </c>
      <c r="NC34" s="277">
        <v>0</v>
      </c>
      <c r="ND34" s="277">
        <v>0</v>
      </c>
      <c r="NE34" s="277">
        <v>0</v>
      </c>
      <c r="NF34" s="277">
        <v>0</v>
      </c>
      <c r="NG34" s="277">
        <v>0</v>
      </c>
      <c r="NH34" s="277">
        <v>0</v>
      </c>
      <c r="NI34" s="277">
        <v>0</v>
      </c>
      <c r="NJ34" s="277">
        <v>0</v>
      </c>
      <c r="NK34" s="277">
        <v>0</v>
      </c>
      <c r="NL34" s="277">
        <v>0</v>
      </c>
      <c r="NM34" s="277">
        <v>0</v>
      </c>
      <c r="NN34" s="277">
        <v>0</v>
      </c>
      <c r="NO34" s="277">
        <v>0</v>
      </c>
      <c r="NP34" s="277">
        <v>0</v>
      </c>
      <c r="NQ34" s="277">
        <v>0</v>
      </c>
      <c r="NR34" s="277">
        <v>0</v>
      </c>
      <c r="NS34" s="277">
        <v>0</v>
      </c>
      <c r="NT34" s="277">
        <v>0</v>
      </c>
      <c r="NU34" s="277">
        <v>0</v>
      </c>
      <c r="NV34" s="277">
        <v>0</v>
      </c>
      <c r="NW34" s="277">
        <v>14</v>
      </c>
      <c r="NX34" s="277">
        <v>0</v>
      </c>
      <c r="NY34" s="277">
        <v>0</v>
      </c>
      <c r="NZ34" s="277">
        <v>0</v>
      </c>
      <c r="OA34" s="277">
        <v>0</v>
      </c>
      <c r="OB34" s="277">
        <v>0</v>
      </c>
      <c r="OC34" s="277">
        <v>6</v>
      </c>
      <c r="OD34" s="277">
        <v>0</v>
      </c>
      <c r="OE34" s="277">
        <v>0</v>
      </c>
      <c r="OF34" s="277">
        <v>0</v>
      </c>
      <c r="OG34" s="277">
        <v>0</v>
      </c>
      <c r="OH34" s="277">
        <v>0</v>
      </c>
      <c r="OI34" s="277">
        <v>0</v>
      </c>
      <c r="OJ34" s="277">
        <v>0</v>
      </c>
      <c r="OK34" s="277">
        <v>0</v>
      </c>
      <c r="OL34" s="277">
        <v>0</v>
      </c>
      <c r="OM34" s="277">
        <v>0</v>
      </c>
      <c r="ON34" s="277">
        <v>0</v>
      </c>
      <c r="OO34" s="277">
        <v>0</v>
      </c>
      <c r="OP34" s="277">
        <v>0</v>
      </c>
      <c r="OQ34" s="277">
        <v>0</v>
      </c>
      <c r="OR34" s="277">
        <v>0</v>
      </c>
      <c r="OS34" s="277">
        <v>0</v>
      </c>
      <c r="OT34" s="277">
        <v>0</v>
      </c>
      <c r="OU34" s="277">
        <v>0</v>
      </c>
      <c r="OV34" s="277">
        <v>0</v>
      </c>
      <c r="OW34" s="277">
        <v>0</v>
      </c>
      <c r="OX34" s="277">
        <v>0</v>
      </c>
      <c r="OY34" s="277">
        <v>0</v>
      </c>
      <c r="OZ34" s="277">
        <v>0</v>
      </c>
      <c r="PA34" s="277">
        <v>12</v>
      </c>
      <c r="PB34" s="277">
        <v>0</v>
      </c>
      <c r="PC34" s="277">
        <v>0</v>
      </c>
      <c r="PD34" s="277">
        <v>8</v>
      </c>
      <c r="PE34" s="277">
        <v>0</v>
      </c>
      <c r="PF34" s="277">
        <v>0</v>
      </c>
      <c r="PG34" s="277">
        <v>0</v>
      </c>
      <c r="PH34" s="277">
        <v>0</v>
      </c>
      <c r="PI34" s="277">
        <v>0</v>
      </c>
      <c r="PJ34" s="277">
        <v>0</v>
      </c>
      <c r="PK34" s="277">
        <v>0</v>
      </c>
      <c r="PL34" s="277">
        <v>0</v>
      </c>
      <c r="PM34" s="277">
        <v>0</v>
      </c>
      <c r="PN34" s="277">
        <v>0</v>
      </c>
      <c r="PO34" s="277">
        <v>0</v>
      </c>
      <c r="PP34" s="277">
        <v>0</v>
      </c>
      <c r="PQ34" s="277">
        <v>0</v>
      </c>
      <c r="PR34" s="277">
        <v>0</v>
      </c>
      <c r="PS34" s="277">
        <v>0</v>
      </c>
      <c r="PT34" s="277">
        <v>0</v>
      </c>
      <c r="PU34" s="277">
        <v>0</v>
      </c>
      <c r="PV34" s="277">
        <v>0</v>
      </c>
      <c r="PW34" s="277">
        <v>0</v>
      </c>
      <c r="PX34" s="277">
        <v>0</v>
      </c>
      <c r="PY34" s="277">
        <v>0</v>
      </c>
      <c r="PZ34" s="277">
        <v>0</v>
      </c>
      <c r="QA34" s="277">
        <v>0</v>
      </c>
      <c r="QB34" s="277">
        <v>0</v>
      </c>
      <c r="QC34" s="277">
        <v>0</v>
      </c>
      <c r="QD34" s="277">
        <v>0</v>
      </c>
      <c r="QE34" s="277">
        <v>12</v>
      </c>
      <c r="QF34" s="277">
        <v>0</v>
      </c>
      <c r="QG34" s="277">
        <v>0</v>
      </c>
      <c r="QH34" s="277">
        <v>0</v>
      </c>
      <c r="QI34" s="277">
        <v>0</v>
      </c>
      <c r="QJ34" s="277">
        <v>0</v>
      </c>
      <c r="QK34" s="277">
        <v>8</v>
      </c>
      <c r="QL34" s="277">
        <v>0</v>
      </c>
      <c r="QM34" s="277">
        <v>0</v>
      </c>
      <c r="QN34" s="277">
        <v>0</v>
      </c>
      <c r="QO34" s="277">
        <v>0</v>
      </c>
      <c r="QP34" s="277">
        <v>0</v>
      </c>
      <c r="QQ34" s="277">
        <v>0</v>
      </c>
      <c r="QR34" s="277">
        <v>0</v>
      </c>
      <c r="QS34" s="277">
        <v>0</v>
      </c>
      <c r="QT34" s="277">
        <v>0</v>
      </c>
      <c r="QU34" s="277">
        <v>0</v>
      </c>
      <c r="QV34" s="277">
        <v>0</v>
      </c>
      <c r="QW34" s="277">
        <v>0</v>
      </c>
      <c r="QX34" s="277">
        <v>0</v>
      </c>
      <c r="QY34" s="277">
        <v>0</v>
      </c>
      <c r="QZ34" s="277">
        <v>0</v>
      </c>
      <c r="RA34" s="277">
        <v>0</v>
      </c>
      <c r="RB34" s="277">
        <v>0</v>
      </c>
      <c r="RC34" s="277">
        <v>0</v>
      </c>
      <c r="RD34" s="277">
        <v>0</v>
      </c>
      <c r="RE34" s="277">
        <v>0</v>
      </c>
      <c r="RF34" s="277">
        <v>0</v>
      </c>
      <c r="RG34" s="277">
        <v>0</v>
      </c>
      <c r="RH34" s="277">
        <v>0</v>
      </c>
      <c r="RI34" s="277">
        <v>0</v>
      </c>
      <c r="RJ34" s="277">
        <v>0</v>
      </c>
      <c r="RK34" s="277">
        <v>0</v>
      </c>
      <c r="RL34" s="277">
        <v>0</v>
      </c>
      <c r="RM34" s="277">
        <v>0</v>
      </c>
      <c r="RN34" s="277">
        <v>0</v>
      </c>
      <c r="RO34" s="277">
        <v>0</v>
      </c>
      <c r="RP34" s="277">
        <v>0</v>
      </c>
      <c r="RQ34" s="277">
        <v>0</v>
      </c>
      <c r="RR34" s="277">
        <v>0</v>
      </c>
      <c r="RS34" s="277">
        <v>0</v>
      </c>
      <c r="RT34" s="277">
        <v>0</v>
      </c>
      <c r="RU34" s="277">
        <v>0</v>
      </c>
      <c r="RV34" s="277">
        <v>0</v>
      </c>
      <c r="RW34" s="277">
        <v>0</v>
      </c>
      <c r="RX34" s="277">
        <v>0</v>
      </c>
      <c r="RY34" s="277">
        <v>0</v>
      </c>
      <c r="RZ34" s="277">
        <v>0</v>
      </c>
      <c r="SA34" s="277">
        <v>0</v>
      </c>
      <c r="SB34" s="277">
        <v>0</v>
      </c>
      <c r="SC34" s="277">
        <v>0</v>
      </c>
      <c r="SD34" s="277">
        <v>0</v>
      </c>
      <c r="SE34" s="277">
        <v>0</v>
      </c>
      <c r="SF34" s="277">
        <v>0</v>
      </c>
      <c r="SG34" s="277">
        <v>0</v>
      </c>
      <c r="SH34" s="277">
        <v>0</v>
      </c>
      <c r="SI34" s="277">
        <v>0</v>
      </c>
      <c r="SJ34" s="277">
        <v>0</v>
      </c>
      <c r="SK34" s="277">
        <v>0</v>
      </c>
      <c r="SL34" s="277">
        <v>0</v>
      </c>
      <c r="SM34" s="277">
        <v>0</v>
      </c>
      <c r="SN34" s="277">
        <v>0</v>
      </c>
      <c r="SO34" s="277">
        <v>0</v>
      </c>
      <c r="SP34" s="277">
        <v>0</v>
      </c>
      <c r="SQ34" s="277">
        <v>0</v>
      </c>
      <c r="SR34" s="277">
        <v>0</v>
      </c>
      <c r="SS34" s="277">
        <v>0</v>
      </c>
      <c r="ST34" s="277">
        <v>0</v>
      </c>
      <c r="SU34" s="277">
        <v>0</v>
      </c>
      <c r="SV34" s="277">
        <v>0</v>
      </c>
      <c r="SW34" s="277">
        <v>0</v>
      </c>
      <c r="SX34" s="277">
        <v>0</v>
      </c>
      <c r="SY34" s="277">
        <v>0</v>
      </c>
      <c r="SZ34" s="277">
        <v>0</v>
      </c>
      <c r="TA34" s="277">
        <v>0</v>
      </c>
      <c r="TB34" s="277">
        <v>0</v>
      </c>
      <c r="TC34" s="277">
        <v>0</v>
      </c>
      <c r="TD34" s="277">
        <v>0</v>
      </c>
      <c r="TE34" s="277">
        <v>0</v>
      </c>
      <c r="TF34" s="277">
        <v>0</v>
      </c>
      <c r="TG34" s="277">
        <v>0</v>
      </c>
      <c r="TH34" s="277">
        <v>0</v>
      </c>
      <c r="TI34" s="277">
        <v>0</v>
      </c>
      <c r="TJ34" s="277">
        <v>0</v>
      </c>
      <c r="TK34" s="277">
        <v>0</v>
      </c>
      <c r="TL34" s="277">
        <v>0</v>
      </c>
      <c r="TM34" s="277">
        <v>0</v>
      </c>
      <c r="TN34" s="277">
        <v>0</v>
      </c>
      <c r="TO34" s="277">
        <v>0</v>
      </c>
      <c r="TP34" s="277">
        <v>0</v>
      </c>
      <c r="TQ34" s="277">
        <v>0</v>
      </c>
      <c r="TR34" s="277">
        <v>0</v>
      </c>
      <c r="TS34" s="277">
        <v>0</v>
      </c>
      <c r="TT34" s="277">
        <v>0</v>
      </c>
      <c r="TU34" s="277">
        <v>0</v>
      </c>
      <c r="TV34" s="277">
        <v>0</v>
      </c>
      <c r="TW34" s="277">
        <v>0</v>
      </c>
      <c r="TX34" s="277">
        <v>0</v>
      </c>
      <c r="TY34" s="277">
        <v>0</v>
      </c>
      <c r="TZ34" s="277">
        <v>0</v>
      </c>
      <c r="UA34" s="277">
        <v>0</v>
      </c>
      <c r="UB34" s="277">
        <v>0</v>
      </c>
      <c r="UC34" s="277">
        <v>0</v>
      </c>
      <c r="UD34" s="277">
        <v>0</v>
      </c>
      <c r="UE34" s="277">
        <v>0</v>
      </c>
      <c r="UF34" s="277">
        <v>0</v>
      </c>
      <c r="UG34" s="277">
        <v>0</v>
      </c>
      <c r="UH34" s="277">
        <v>0</v>
      </c>
      <c r="UI34" s="277">
        <v>3</v>
      </c>
      <c r="UJ34" s="277">
        <v>0</v>
      </c>
      <c r="UK34" s="277">
        <v>0</v>
      </c>
      <c r="UL34" s="277">
        <v>5</v>
      </c>
      <c r="UM34" s="277">
        <v>0</v>
      </c>
      <c r="UN34" s="277">
        <v>0</v>
      </c>
      <c r="UO34" s="277">
        <v>6</v>
      </c>
      <c r="UP34" s="277">
        <v>0</v>
      </c>
      <c r="UQ34" s="277">
        <v>0</v>
      </c>
      <c r="UR34" s="277">
        <v>3</v>
      </c>
      <c r="US34" s="277">
        <v>0</v>
      </c>
      <c r="UT34" s="277">
        <v>0</v>
      </c>
      <c r="UU34" s="277">
        <v>7</v>
      </c>
      <c r="UV34" s="277">
        <v>0</v>
      </c>
      <c r="UW34" s="277">
        <v>0</v>
      </c>
      <c r="UX34" s="277">
        <v>0</v>
      </c>
      <c r="UY34" s="277">
        <v>0</v>
      </c>
      <c r="UZ34" s="277">
        <v>0</v>
      </c>
      <c r="VA34" s="277">
        <v>2</v>
      </c>
      <c r="VB34" s="277">
        <v>0</v>
      </c>
      <c r="VC34" s="277">
        <v>0</v>
      </c>
      <c r="VD34" s="277">
        <v>1</v>
      </c>
      <c r="VE34" s="277">
        <v>0</v>
      </c>
      <c r="VF34" s="277">
        <v>0</v>
      </c>
      <c r="VG34" s="277">
        <v>0</v>
      </c>
      <c r="VH34" s="277">
        <v>0</v>
      </c>
      <c r="VI34" s="277">
        <v>0</v>
      </c>
      <c r="VJ34" s="277">
        <v>2</v>
      </c>
      <c r="VK34" s="277">
        <v>0</v>
      </c>
      <c r="VL34" s="277">
        <v>0</v>
      </c>
      <c r="VM34" s="277">
        <v>0</v>
      </c>
      <c r="VN34" s="277">
        <v>0</v>
      </c>
      <c r="VO34" s="277">
        <v>0</v>
      </c>
      <c r="VP34" s="277">
        <v>0</v>
      </c>
      <c r="VQ34" s="277">
        <v>0</v>
      </c>
      <c r="VR34" s="277">
        <v>0</v>
      </c>
      <c r="VS34" s="277">
        <v>2</v>
      </c>
      <c r="VT34" s="277">
        <v>0</v>
      </c>
      <c r="VU34" s="277">
        <v>0</v>
      </c>
      <c r="VV34" s="277">
        <v>2</v>
      </c>
      <c r="VW34" s="277">
        <v>0</v>
      </c>
      <c r="VX34" s="277">
        <v>0</v>
      </c>
      <c r="VY34" s="277">
        <v>0</v>
      </c>
      <c r="VZ34" s="277">
        <v>0</v>
      </c>
      <c r="WA34" s="277">
        <v>0</v>
      </c>
      <c r="WB34" s="277">
        <v>0</v>
      </c>
      <c r="WC34" s="277">
        <v>0</v>
      </c>
      <c r="WD34" s="277">
        <v>0</v>
      </c>
      <c r="WE34" s="277">
        <v>1</v>
      </c>
      <c r="WF34" s="277">
        <v>0</v>
      </c>
      <c r="WG34" s="277">
        <v>0</v>
      </c>
      <c r="WH34" s="277">
        <v>5</v>
      </c>
      <c r="WI34" s="277">
        <v>0</v>
      </c>
      <c r="WJ34" s="277">
        <v>0</v>
      </c>
      <c r="WK34" s="277">
        <v>5</v>
      </c>
      <c r="WL34" s="277">
        <v>0</v>
      </c>
      <c r="WM34" s="277">
        <v>0</v>
      </c>
      <c r="WN34" s="277">
        <v>1</v>
      </c>
      <c r="WO34" s="277">
        <v>0</v>
      </c>
      <c r="WP34" s="277">
        <v>0</v>
      </c>
      <c r="WQ34" s="277">
        <v>0</v>
      </c>
      <c r="WR34" s="277">
        <v>0</v>
      </c>
      <c r="WS34" s="277">
        <v>0</v>
      </c>
      <c r="WT34" s="277">
        <v>1</v>
      </c>
      <c r="WU34" s="277">
        <v>0</v>
      </c>
      <c r="WV34" s="277">
        <v>0</v>
      </c>
      <c r="WW34" s="277">
        <v>0</v>
      </c>
      <c r="WX34" s="277">
        <v>0</v>
      </c>
      <c r="WY34" s="277">
        <v>0</v>
      </c>
      <c r="WZ34" s="277">
        <v>10</v>
      </c>
      <c r="XA34" s="277">
        <v>0</v>
      </c>
      <c r="XB34" s="277">
        <v>0</v>
      </c>
      <c r="XC34" s="277">
        <v>0</v>
      </c>
      <c r="XD34" s="277">
        <v>0</v>
      </c>
      <c r="XE34" s="277">
        <v>0</v>
      </c>
      <c r="XF34" s="277">
        <v>0</v>
      </c>
      <c r="XG34" s="277">
        <v>0</v>
      </c>
      <c r="XH34" s="277">
        <v>0</v>
      </c>
      <c r="XI34" s="277">
        <v>0</v>
      </c>
      <c r="XJ34" s="277">
        <v>0</v>
      </c>
      <c r="XK34" s="277">
        <v>0</v>
      </c>
      <c r="XL34" s="277">
        <v>0</v>
      </c>
      <c r="XM34" s="277">
        <v>0</v>
      </c>
      <c r="XN34" s="277">
        <v>0</v>
      </c>
      <c r="XO34" s="277">
        <v>0</v>
      </c>
      <c r="XP34" s="277">
        <v>0</v>
      </c>
      <c r="XQ34" s="277">
        <v>0</v>
      </c>
      <c r="XR34" s="277">
        <v>0</v>
      </c>
      <c r="XS34" s="277">
        <v>0</v>
      </c>
      <c r="XT34" s="277">
        <v>0</v>
      </c>
      <c r="XU34" s="277">
        <v>0</v>
      </c>
      <c r="XV34" s="277">
        <v>0</v>
      </c>
      <c r="XW34" s="277">
        <v>0</v>
      </c>
      <c r="XX34" s="277">
        <v>0</v>
      </c>
      <c r="XY34" s="277">
        <v>0</v>
      </c>
      <c r="XZ34" s="277">
        <v>0</v>
      </c>
      <c r="YA34" s="277">
        <v>0</v>
      </c>
      <c r="YB34" s="277">
        <v>0</v>
      </c>
      <c r="YC34" s="277">
        <v>0</v>
      </c>
      <c r="YD34" s="277">
        <v>0</v>
      </c>
      <c r="YE34" s="277">
        <v>0</v>
      </c>
      <c r="YF34" s="277">
        <v>0</v>
      </c>
      <c r="YG34" s="277">
        <v>0</v>
      </c>
      <c r="YH34" s="277">
        <v>0</v>
      </c>
      <c r="YI34" s="277">
        <v>0</v>
      </c>
      <c r="YJ34" s="277">
        <v>0</v>
      </c>
      <c r="YK34" s="277">
        <v>0</v>
      </c>
      <c r="YL34" s="277">
        <v>0</v>
      </c>
      <c r="YM34" s="277">
        <v>0</v>
      </c>
      <c r="YN34" s="277">
        <v>0</v>
      </c>
      <c r="YO34" s="277">
        <v>0</v>
      </c>
      <c r="YP34" s="277">
        <v>0</v>
      </c>
      <c r="YQ34" s="277">
        <v>0</v>
      </c>
      <c r="YR34" s="277">
        <v>0</v>
      </c>
      <c r="YS34" s="277">
        <v>0</v>
      </c>
      <c r="YT34" s="277">
        <v>0</v>
      </c>
      <c r="YU34" s="277">
        <v>0</v>
      </c>
      <c r="YV34" s="277">
        <v>0</v>
      </c>
      <c r="YW34" s="277">
        <v>0</v>
      </c>
      <c r="YX34" s="277">
        <v>0</v>
      </c>
      <c r="YY34" s="277">
        <v>0</v>
      </c>
      <c r="YZ34" s="277">
        <v>0</v>
      </c>
      <c r="ZA34" s="277">
        <v>0</v>
      </c>
      <c r="ZB34" s="277">
        <v>0</v>
      </c>
      <c r="ZC34" s="277">
        <v>0</v>
      </c>
      <c r="ZD34" s="277">
        <v>0</v>
      </c>
      <c r="ZE34" s="277">
        <v>0</v>
      </c>
      <c r="ZF34" s="277">
        <v>0</v>
      </c>
      <c r="ZG34" s="277">
        <v>0</v>
      </c>
      <c r="ZH34" s="277">
        <v>0</v>
      </c>
      <c r="ZI34" s="277">
        <v>0</v>
      </c>
      <c r="ZJ34" s="277">
        <v>0</v>
      </c>
      <c r="ZK34" s="277">
        <v>0</v>
      </c>
      <c r="ZL34" s="277">
        <v>0</v>
      </c>
      <c r="ZM34" s="277">
        <v>0</v>
      </c>
      <c r="ZN34" s="277">
        <v>0</v>
      </c>
      <c r="ZO34" s="277">
        <v>0</v>
      </c>
      <c r="ZP34" s="277">
        <v>0</v>
      </c>
      <c r="ZQ34" s="277">
        <v>0</v>
      </c>
      <c r="ZR34" s="277">
        <v>0</v>
      </c>
      <c r="ZS34" s="277">
        <v>0</v>
      </c>
      <c r="ZT34" s="277">
        <v>0</v>
      </c>
      <c r="ZU34" s="277">
        <v>0</v>
      </c>
      <c r="ZV34" s="277">
        <v>0</v>
      </c>
      <c r="ZW34" s="277">
        <v>0</v>
      </c>
      <c r="ZX34" s="277">
        <v>0</v>
      </c>
      <c r="ZY34" s="277">
        <v>0</v>
      </c>
      <c r="ZZ34" s="277">
        <v>0</v>
      </c>
      <c r="AAA34" s="277">
        <v>0</v>
      </c>
      <c r="AAB34" s="277">
        <v>0</v>
      </c>
      <c r="AAC34" s="277">
        <v>0</v>
      </c>
      <c r="AAD34" s="277">
        <v>0</v>
      </c>
      <c r="AAE34" s="277">
        <v>0</v>
      </c>
      <c r="AAF34" s="277">
        <v>0</v>
      </c>
      <c r="AAG34" s="277">
        <v>0</v>
      </c>
      <c r="AAH34" s="277">
        <v>0</v>
      </c>
      <c r="AAI34" s="277">
        <v>0</v>
      </c>
      <c r="AAJ34" s="277">
        <v>0</v>
      </c>
      <c r="AAK34" s="277">
        <v>0</v>
      </c>
      <c r="AAL34" s="277">
        <v>0</v>
      </c>
      <c r="AAM34" s="277">
        <v>0</v>
      </c>
      <c r="AAN34" s="277">
        <v>0</v>
      </c>
      <c r="AAO34" s="181"/>
    </row>
    <row r="35" spans="1:717" ht="16.2" thickBot="1" x14ac:dyDescent="0.35">
      <c r="D35" s="3" t="s">
        <v>462</v>
      </c>
      <c r="F35" s="3">
        <v>666522</v>
      </c>
      <c r="G35" s="3" t="s">
        <v>82</v>
      </c>
      <c r="H35" s="275">
        <f t="shared" si="44"/>
        <v>28.421052631578949</v>
      </c>
      <c r="I35" s="135">
        <f t="shared" si="44"/>
        <v>60.625</v>
      </c>
      <c r="J35" s="276" t="str">
        <f t="shared" si="44"/>
        <v/>
      </c>
      <c r="K35" s="275" cm="1">
        <f t="array" ref="K35">IFERROR(
  _xlfn.STDEV.S(
    IF(
      ($AA$19:$AAN$19=K$20) *
      ($AA35:$AAN35&gt;0) *
      ($AA$17:$AAN$17 &gt;= $H$17) *
      ($AA$17:$AAN$17 &lt;= $I$17),
      $AA35:$AAN35
    )
  ),
  ""
)</f>
        <v>9.4534872429506969</v>
      </c>
      <c r="L35" s="135" cm="1">
        <f t="array" ref="L35">IFERROR(
  _xlfn.STDEV.S(
    IF(
      ($AA$19:$AAN$19=L$20) *
      ($AA35:$AAN35&gt;0) *
      ($AA$17:$AAN$17 &gt;= $H$17) *
      ($AA$17:$AAN$17 &lt;= $I$17),
      $AA35:$AAN35
    )
  ),
  ""
)</f>
        <v>60.606311552510768</v>
      </c>
      <c r="M35" s="276" t="str" cm="1">
        <f t="array" ref="M35">IFERROR(
  _xlfn.STDEV.S(
    IF(
      ($AA$19:$AAN$19=M$20) *
      ($AA35:$AAN35&gt;0) *
      ($AA$17:$AAN$17 &gt;= $H$17) *
      ($AA$17:$AAN$17 &lt;= $I$17),
      $AA35:$AAN35
    )
  ),
  ""
)</f>
        <v/>
      </c>
      <c r="N35" s="275">
        <f t="shared" si="45"/>
        <v>60</v>
      </c>
      <c r="O35" s="135">
        <f t="shared" si="45"/>
        <v>205</v>
      </c>
      <c r="P35" s="276">
        <f t="shared" si="45"/>
        <v>0</v>
      </c>
      <c r="Q35">
        <f>VLOOKUP($F35,Old!$C$23:$G$43,3)</f>
        <v>0.1</v>
      </c>
      <c r="R35">
        <f t="shared" si="46"/>
        <v>2.8421052631578951</v>
      </c>
      <c r="S35">
        <f t="shared" si="46"/>
        <v>6.0625</v>
      </c>
      <c r="T35" t="str">
        <f t="shared" si="47"/>
        <v/>
      </c>
      <c r="U35">
        <f>VLOOKUP($F35,Old!$C$23:$G$43,5)</f>
        <v>0.1</v>
      </c>
      <c r="V35">
        <f t="shared" si="48"/>
        <v>6.0625</v>
      </c>
      <c r="X35" s="68" t="s">
        <v>463</v>
      </c>
      <c r="Y35" s="286">
        <f>Y34/N15</f>
        <v>0.21144383153839408</v>
      </c>
      <c r="Z35" s="3">
        <v>666522</v>
      </c>
      <c r="AA35" s="277">
        <v>0</v>
      </c>
      <c r="AB35" s="277">
        <v>0</v>
      </c>
      <c r="AC35" s="277">
        <v>0</v>
      </c>
      <c r="AD35" s="277">
        <v>0</v>
      </c>
      <c r="AE35" s="277">
        <v>0</v>
      </c>
      <c r="AF35" s="277">
        <v>0</v>
      </c>
      <c r="AG35" s="277">
        <v>0</v>
      </c>
      <c r="AH35" s="277">
        <v>0</v>
      </c>
      <c r="AI35" s="277">
        <v>0</v>
      </c>
      <c r="AJ35" s="277">
        <v>0</v>
      </c>
      <c r="AK35" s="277">
        <v>0</v>
      </c>
      <c r="AL35" s="277">
        <v>0</v>
      </c>
      <c r="AM35" s="277">
        <v>0</v>
      </c>
      <c r="AN35" s="277">
        <v>0</v>
      </c>
      <c r="AO35" s="277">
        <v>0</v>
      </c>
      <c r="AP35" s="277">
        <v>0</v>
      </c>
      <c r="AQ35" s="277">
        <v>80</v>
      </c>
      <c r="AR35" s="277">
        <v>0</v>
      </c>
      <c r="AS35" s="277">
        <v>0</v>
      </c>
      <c r="AT35" s="277">
        <v>20</v>
      </c>
      <c r="AU35" s="277">
        <v>0</v>
      </c>
      <c r="AV35" s="277">
        <v>0</v>
      </c>
      <c r="AW35" s="277">
        <v>0</v>
      </c>
      <c r="AX35" s="277">
        <v>0</v>
      </c>
      <c r="AY35" s="277">
        <v>0</v>
      </c>
      <c r="AZ35" s="277">
        <v>0</v>
      </c>
      <c r="BA35" s="277">
        <v>0</v>
      </c>
      <c r="BB35" s="277">
        <v>0</v>
      </c>
      <c r="BC35" s="277">
        <v>0</v>
      </c>
      <c r="BD35" s="277">
        <v>0</v>
      </c>
      <c r="BE35" s="277">
        <v>0</v>
      </c>
      <c r="BF35" s="277">
        <v>100</v>
      </c>
      <c r="BG35" s="277">
        <v>0</v>
      </c>
      <c r="BH35" s="277">
        <v>0</v>
      </c>
      <c r="BI35" s="277">
        <v>20</v>
      </c>
      <c r="BJ35" s="277">
        <v>0</v>
      </c>
      <c r="BK35" s="277">
        <v>0</v>
      </c>
      <c r="BL35" s="277">
        <v>0</v>
      </c>
      <c r="BM35" s="277">
        <v>0</v>
      </c>
      <c r="BN35" s="277">
        <v>0</v>
      </c>
      <c r="BO35" s="277">
        <v>0</v>
      </c>
      <c r="BP35" s="277">
        <v>0</v>
      </c>
      <c r="BQ35" s="277">
        <v>0</v>
      </c>
      <c r="BR35" s="277">
        <v>0</v>
      </c>
      <c r="BS35" s="277">
        <v>0</v>
      </c>
      <c r="BT35" s="277">
        <v>0</v>
      </c>
      <c r="BU35" s="277">
        <v>0</v>
      </c>
      <c r="BV35" s="277">
        <v>0</v>
      </c>
      <c r="BW35" s="277">
        <v>0</v>
      </c>
      <c r="BX35" s="277">
        <v>40</v>
      </c>
      <c r="BY35" s="277">
        <v>0</v>
      </c>
      <c r="BZ35" s="277">
        <v>0</v>
      </c>
      <c r="CA35" s="277">
        <v>0</v>
      </c>
      <c r="CB35" s="277">
        <v>0</v>
      </c>
      <c r="CC35" s="277">
        <v>0</v>
      </c>
      <c r="CD35" s="277">
        <v>0</v>
      </c>
      <c r="CE35" s="277">
        <v>0</v>
      </c>
      <c r="CF35" s="277">
        <v>0</v>
      </c>
      <c r="CG35" s="277">
        <v>30</v>
      </c>
      <c r="CH35" s="277">
        <v>0</v>
      </c>
      <c r="CI35" s="277">
        <v>0</v>
      </c>
      <c r="CJ35" s="277">
        <v>60</v>
      </c>
      <c r="CK35" s="277">
        <v>0</v>
      </c>
      <c r="CL35" s="277">
        <v>0</v>
      </c>
      <c r="CM35" s="277">
        <v>0</v>
      </c>
      <c r="CN35" s="277">
        <v>0</v>
      </c>
      <c r="CO35" s="277">
        <v>0</v>
      </c>
      <c r="CP35" s="277">
        <v>0</v>
      </c>
      <c r="CQ35" s="277">
        <v>0</v>
      </c>
      <c r="CR35" s="277">
        <v>0</v>
      </c>
      <c r="CS35" s="277">
        <v>0</v>
      </c>
      <c r="CT35" s="277">
        <v>0</v>
      </c>
      <c r="CU35" s="277">
        <v>0</v>
      </c>
      <c r="CV35" s="277">
        <v>0</v>
      </c>
      <c r="CW35" s="277">
        <v>0</v>
      </c>
      <c r="CX35" s="277">
        <v>0</v>
      </c>
      <c r="CY35" s="277">
        <v>0</v>
      </c>
      <c r="CZ35" s="277">
        <v>0</v>
      </c>
      <c r="DA35" s="277">
        <v>0</v>
      </c>
      <c r="DB35" s="277">
        <v>0</v>
      </c>
      <c r="DC35" s="277">
        <v>0</v>
      </c>
      <c r="DD35" s="277">
        <v>0</v>
      </c>
      <c r="DE35" s="277">
        <v>0</v>
      </c>
      <c r="DF35" s="277">
        <v>0</v>
      </c>
      <c r="DG35" s="277">
        <v>0</v>
      </c>
      <c r="DH35" s="277">
        <v>0</v>
      </c>
      <c r="DI35" s="277">
        <v>0</v>
      </c>
      <c r="DJ35" s="277">
        <v>0</v>
      </c>
      <c r="DK35" s="277">
        <v>0</v>
      </c>
      <c r="DL35" s="277">
        <v>0</v>
      </c>
      <c r="DM35" s="277">
        <v>0</v>
      </c>
      <c r="DN35" s="277">
        <v>0</v>
      </c>
      <c r="DO35" s="277">
        <v>0</v>
      </c>
      <c r="DP35" s="277">
        <v>0</v>
      </c>
      <c r="DQ35" s="277">
        <v>0</v>
      </c>
      <c r="DR35" s="277">
        <v>0</v>
      </c>
      <c r="DS35" s="277">
        <v>0</v>
      </c>
      <c r="DT35" s="277">
        <v>0</v>
      </c>
      <c r="DU35" s="277">
        <v>0</v>
      </c>
      <c r="DV35" s="277">
        <v>0</v>
      </c>
      <c r="DW35" s="277">
        <v>0</v>
      </c>
      <c r="DX35" s="277">
        <v>0</v>
      </c>
      <c r="DY35" s="277">
        <v>0</v>
      </c>
      <c r="DZ35" s="277">
        <v>0</v>
      </c>
      <c r="EA35" s="277">
        <v>0</v>
      </c>
      <c r="EB35" s="277">
        <v>0</v>
      </c>
      <c r="EC35" s="277">
        <v>0</v>
      </c>
      <c r="ED35" s="277">
        <v>0</v>
      </c>
      <c r="EE35" s="277">
        <v>0</v>
      </c>
      <c r="EF35" s="277">
        <v>0</v>
      </c>
      <c r="EG35" s="277">
        <v>0</v>
      </c>
      <c r="EH35" s="277">
        <v>0</v>
      </c>
      <c r="EI35" s="277">
        <v>0</v>
      </c>
      <c r="EJ35" s="277">
        <v>0</v>
      </c>
      <c r="EK35" s="277">
        <v>0</v>
      </c>
      <c r="EL35" s="277">
        <v>0</v>
      </c>
      <c r="EM35" s="277">
        <v>0</v>
      </c>
      <c r="EN35" s="277">
        <v>0</v>
      </c>
      <c r="EO35" s="277">
        <v>0</v>
      </c>
      <c r="EP35" s="277">
        <v>0</v>
      </c>
      <c r="EQ35" s="277">
        <v>0</v>
      </c>
      <c r="ER35" s="277">
        <v>0</v>
      </c>
      <c r="ES35" s="277">
        <v>0</v>
      </c>
      <c r="ET35" s="277">
        <v>0</v>
      </c>
      <c r="EU35" s="277">
        <v>0</v>
      </c>
      <c r="EV35" s="277">
        <v>0</v>
      </c>
      <c r="EW35" s="277">
        <v>0</v>
      </c>
      <c r="EX35" s="277">
        <v>0</v>
      </c>
      <c r="EY35" s="277">
        <v>0</v>
      </c>
      <c r="EZ35" s="277">
        <v>0</v>
      </c>
      <c r="FA35" s="277">
        <v>0</v>
      </c>
      <c r="FB35" s="277">
        <v>0</v>
      </c>
      <c r="FC35" s="277">
        <v>0</v>
      </c>
      <c r="FD35" s="277">
        <v>0</v>
      </c>
      <c r="FE35" s="277">
        <v>0</v>
      </c>
      <c r="FF35" s="277">
        <v>0</v>
      </c>
      <c r="FG35" s="277">
        <v>65</v>
      </c>
      <c r="FH35" s="277">
        <v>0</v>
      </c>
      <c r="FI35" s="277">
        <v>0</v>
      </c>
      <c r="FJ35" s="277">
        <v>60</v>
      </c>
      <c r="FK35" s="277">
        <v>0</v>
      </c>
      <c r="FL35" s="277">
        <v>0</v>
      </c>
      <c r="FM35" s="277">
        <v>15</v>
      </c>
      <c r="FN35" s="277">
        <v>0</v>
      </c>
      <c r="FO35" s="277">
        <v>0</v>
      </c>
      <c r="FP35" s="277">
        <v>0</v>
      </c>
      <c r="FQ35" s="277">
        <v>0</v>
      </c>
      <c r="FR35" s="277">
        <v>0</v>
      </c>
      <c r="FS35" s="277">
        <v>20</v>
      </c>
      <c r="FT35" s="277">
        <v>0</v>
      </c>
      <c r="FU35" s="277">
        <v>0</v>
      </c>
      <c r="FV35" s="277">
        <v>45</v>
      </c>
      <c r="FW35" s="277">
        <v>0</v>
      </c>
      <c r="FX35" s="277">
        <v>0</v>
      </c>
      <c r="FY35" s="277">
        <v>30</v>
      </c>
      <c r="FZ35" s="277">
        <v>0</v>
      </c>
      <c r="GA35" s="277">
        <v>0</v>
      </c>
      <c r="GB35" s="277">
        <v>50</v>
      </c>
      <c r="GC35" s="277">
        <v>0</v>
      </c>
      <c r="GD35" s="277">
        <v>0</v>
      </c>
      <c r="GE35" s="277">
        <v>40</v>
      </c>
      <c r="GF35" s="277">
        <v>0</v>
      </c>
      <c r="GG35" s="277">
        <v>0</v>
      </c>
      <c r="GH35" s="277">
        <v>40</v>
      </c>
      <c r="GI35" s="277">
        <v>0</v>
      </c>
      <c r="GJ35" s="277">
        <v>0</v>
      </c>
      <c r="GK35" s="277">
        <v>60</v>
      </c>
      <c r="GL35" s="277">
        <v>0</v>
      </c>
      <c r="GM35" s="277">
        <v>0</v>
      </c>
      <c r="GN35" s="277">
        <v>67</v>
      </c>
      <c r="GO35" s="277">
        <v>0</v>
      </c>
      <c r="GP35" s="277">
        <v>0</v>
      </c>
      <c r="GQ35" s="277">
        <v>0</v>
      </c>
      <c r="GR35" s="277">
        <v>0</v>
      </c>
      <c r="GS35" s="277">
        <v>0</v>
      </c>
      <c r="GT35" s="277">
        <v>0</v>
      </c>
      <c r="GU35" s="277">
        <v>0</v>
      </c>
      <c r="GV35" s="277">
        <v>0</v>
      </c>
      <c r="GW35" s="277">
        <v>0</v>
      </c>
      <c r="GX35" s="277">
        <v>0</v>
      </c>
      <c r="GY35" s="277">
        <v>0</v>
      </c>
      <c r="GZ35" s="277">
        <v>100</v>
      </c>
      <c r="HA35" s="277">
        <v>0</v>
      </c>
      <c r="HB35" s="277">
        <v>0</v>
      </c>
      <c r="HC35" s="277">
        <v>0</v>
      </c>
      <c r="HD35" s="277">
        <v>0</v>
      </c>
      <c r="HE35" s="277">
        <v>0</v>
      </c>
      <c r="HF35" s="277">
        <v>0</v>
      </c>
      <c r="HG35" s="277">
        <v>0</v>
      </c>
      <c r="HH35" s="277">
        <v>0</v>
      </c>
      <c r="HI35" s="277">
        <v>0</v>
      </c>
      <c r="HJ35" s="277">
        <v>0</v>
      </c>
      <c r="HK35" s="277">
        <v>0</v>
      </c>
      <c r="HL35" s="277">
        <v>0</v>
      </c>
      <c r="HM35" s="277">
        <v>0</v>
      </c>
      <c r="HN35" s="277">
        <v>50</v>
      </c>
      <c r="HO35" s="277">
        <v>0</v>
      </c>
      <c r="HP35" s="277">
        <v>0</v>
      </c>
      <c r="HQ35" s="277">
        <v>0</v>
      </c>
      <c r="HR35" s="277">
        <v>0</v>
      </c>
      <c r="HS35" s="277">
        <v>0</v>
      </c>
      <c r="HT35" s="277">
        <v>10</v>
      </c>
      <c r="HU35" s="277">
        <v>0</v>
      </c>
      <c r="HV35" s="277">
        <v>0</v>
      </c>
      <c r="HW35" s="277">
        <v>0</v>
      </c>
      <c r="HX35" s="277">
        <v>0</v>
      </c>
      <c r="HY35" s="277">
        <v>0</v>
      </c>
      <c r="HZ35" s="277">
        <v>0</v>
      </c>
      <c r="IA35" s="277">
        <v>0</v>
      </c>
      <c r="IB35" s="277">
        <v>0</v>
      </c>
      <c r="IC35" s="277">
        <v>30</v>
      </c>
      <c r="ID35" s="277">
        <v>0</v>
      </c>
      <c r="IE35" s="277">
        <v>0</v>
      </c>
      <c r="IF35" s="277">
        <v>0</v>
      </c>
      <c r="IG35" s="277">
        <v>0</v>
      </c>
      <c r="IH35" s="277">
        <v>0</v>
      </c>
      <c r="II35" s="277">
        <v>0</v>
      </c>
      <c r="IJ35" s="277">
        <v>0</v>
      </c>
      <c r="IK35" s="277">
        <v>0</v>
      </c>
      <c r="IL35" s="277">
        <v>0</v>
      </c>
      <c r="IM35" s="277">
        <v>0</v>
      </c>
      <c r="IN35" s="277">
        <v>0</v>
      </c>
      <c r="IO35" s="277">
        <v>0</v>
      </c>
      <c r="IP35" s="277">
        <v>0</v>
      </c>
      <c r="IQ35" s="277">
        <v>0</v>
      </c>
      <c r="IR35" s="277">
        <v>0</v>
      </c>
      <c r="IS35" s="277">
        <v>0</v>
      </c>
      <c r="IT35" s="277">
        <v>0</v>
      </c>
      <c r="IU35" s="277">
        <v>0</v>
      </c>
      <c r="IV35" s="277">
        <v>0</v>
      </c>
      <c r="IW35" s="277">
        <v>0</v>
      </c>
      <c r="IX35" s="277">
        <v>0</v>
      </c>
      <c r="IY35" s="277">
        <v>0</v>
      </c>
      <c r="IZ35" s="277">
        <v>0</v>
      </c>
      <c r="JA35" s="277">
        <v>0</v>
      </c>
      <c r="JB35" s="277">
        <v>0</v>
      </c>
      <c r="JC35" s="277">
        <v>0</v>
      </c>
      <c r="JD35" s="277">
        <v>5</v>
      </c>
      <c r="JE35" s="277">
        <v>0</v>
      </c>
      <c r="JF35" s="277">
        <v>0</v>
      </c>
      <c r="JG35" s="277">
        <v>0</v>
      </c>
      <c r="JH35" s="277">
        <v>0</v>
      </c>
      <c r="JI35" s="277">
        <v>0</v>
      </c>
      <c r="JJ35" s="277">
        <v>0</v>
      </c>
      <c r="JK35" s="277">
        <v>0</v>
      </c>
      <c r="JL35" s="277">
        <v>0</v>
      </c>
      <c r="JM35" s="277">
        <v>35</v>
      </c>
      <c r="JN35" s="277">
        <v>0</v>
      </c>
      <c r="JO35" s="277">
        <v>0</v>
      </c>
      <c r="JP35" s="277">
        <v>0</v>
      </c>
      <c r="JQ35" s="277">
        <v>0</v>
      </c>
      <c r="JR35" s="277">
        <v>0</v>
      </c>
      <c r="JS35" s="277">
        <v>0</v>
      </c>
      <c r="JT35" s="277">
        <v>0</v>
      </c>
      <c r="JU35" s="277">
        <v>0</v>
      </c>
      <c r="JV35" s="277">
        <v>0</v>
      </c>
      <c r="JW35" s="277">
        <v>55</v>
      </c>
      <c r="JX35" s="277">
        <v>0</v>
      </c>
      <c r="JY35" s="277">
        <v>0</v>
      </c>
      <c r="JZ35" s="277">
        <v>25</v>
      </c>
      <c r="KA35" s="277">
        <v>0</v>
      </c>
      <c r="KB35" s="277">
        <v>0</v>
      </c>
      <c r="KC35" s="277">
        <v>30</v>
      </c>
      <c r="KD35" s="277">
        <v>0</v>
      </c>
      <c r="KE35" s="277">
        <v>0</v>
      </c>
      <c r="KF35" s="277">
        <v>0</v>
      </c>
      <c r="KG35" s="277">
        <v>0</v>
      </c>
      <c r="KH35" s="277">
        <v>0</v>
      </c>
      <c r="KI35" s="277">
        <v>0</v>
      </c>
      <c r="KJ35" s="277">
        <v>0</v>
      </c>
      <c r="KK35" s="277">
        <v>0</v>
      </c>
      <c r="KL35" s="277">
        <v>0</v>
      </c>
      <c r="KM35" s="277">
        <v>0</v>
      </c>
      <c r="KN35" s="277">
        <v>0</v>
      </c>
      <c r="KO35" s="277">
        <v>0</v>
      </c>
      <c r="KP35" s="277">
        <v>0</v>
      </c>
      <c r="KQ35" s="277">
        <v>0</v>
      </c>
      <c r="KR35" s="277">
        <v>60</v>
      </c>
      <c r="KS35" s="277">
        <v>0</v>
      </c>
      <c r="KT35" s="277">
        <v>0</v>
      </c>
      <c r="KU35" s="277">
        <v>40</v>
      </c>
      <c r="KV35" s="277">
        <v>0</v>
      </c>
      <c r="KW35" s="277">
        <v>0</v>
      </c>
      <c r="KX35" s="277">
        <v>45</v>
      </c>
      <c r="KY35" s="277">
        <v>0</v>
      </c>
      <c r="KZ35" s="277">
        <v>0</v>
      </c>
      <c r="LA35" s="277">
        <v>110</v>
      </c>
      <c r="LB35" s="277">
        <v>0</v>
      </c>
      <c r="LC35" s="277">
        <v>0</v>
      </c>
      <c r="LD35" s="277">
        <v>15</v>
      </c>
      <c r="LE35" s="277">
        <v>0</v>
      </c>
      <c r="LF35" s="277">
        <v>0</v>
      </c>
      <c r="LG35" s="277">
        <v>0</v>
      </c>
      <c r="LH35" s="277">
        <v>0</v>
      </c>
      <c r="LI35" s="277">
        <v>0</v>
      </c>
      <c r="LJ35" s="277">
        <v>0</v>
      </c>
      <c r="LK35" s="277">
        <v>0</v>
      </c>
      <c r="LL35" s="277">
        <v>0</v>
      </c>
      <c r="LM35" s="277">
        <v>0</v>
      </c>
      <c r="LN35" s="277">
        <v>0</v>
      </c>
      <c r="LO35" s="277">
        <v>0</v>
      </c>
      <c r="LP35" s="277">
        <v>160</v>
      </c>
      <c r="LQ35" s="277">
        <v>0</v>
      </c>
      <c r="LR35" s="277">
        <v>0</v>
      </c>
      <c r="LS35" s="277">
        <v>160</v>
      </c>
      <c r="LT35" s="277">
        <v>0</v>
      </c>
      <c r="LU35" s="277">
        <v>0</v>
      </c>
      <c r="LV35" s="277">
        <v>90</v>
      </c>
      <c r="LW35" s="277">
        <v>0</v>
      </c>
      <c r="LX35" s="277">
        <v>0</v>
      </c>
      <c r="LY35" s="277">
        <v>55</v>
      </c>
      <c r="LZ35" s="277">
        <v>0</v>
      </c>
      <c r="MA35" s="277">
        <v>0</v>
      </c>
      <c r="MB35" s="277">
        <v>0</v>
      </c>
      <c r="MC35" s="277">
        <v>0</v>
      </c>
      <c r="MD35" s="277">
        <v>0</v>
      </c>
      <c r="ME35" s="277">
        <v>0</v>
      </c>
      <c r="MF35" s="277">
        <v>0</v>
      </c>
      <c r="MG35" s="277">
        <v>0</v>
      </c>
      <c r="MH35" s="277">
        <v>20</v>
      </c>
      <c r="MI35" s="277">
        <v>0</v>
      </c>
      <c r="MJ35" s="277">
        <v>0</v>
      </c>
      <c r="MK35" s="277">
        <v>70</v>
      </c>
      <c r="ML35" s="277">
        <v>0</v>
      </c>
      <c r="MM35" s="277">
        <v>0</v>
      </c>
      <c r="MN35" s="277">
        <v>0</v>
      </c>
      <c r="MO35" s="277">
        <v>0</v>
      </c>
      <c r="MP35" s="277">
        <v>0</v>
      </c>
      <c r="MQ35" s="277">
        <v>80</v>
      </c>
      <c r="MR35" s="277">
        <v>0</v>
      </c>
      <c r="MS35" s="277">
        <v>25</v>
      </c>
      <c r="MT35" s="277">
        <v>0</v>
      </c>
      <c r="MU35" s="277">
        <v>0</v>
      </c>
      <c r="MV35" s="277">
        <v>0</v>
      </c>
      <c r="MW35" s="277">
        <v>0</v>
      </c>
      <c r="MX35" s="277">
        <v>0</v>
      </c>
      <c r="MY35" s="277">
        <v>20</v>
      </c>
      <c r="MZ35" s="277">
        <v>0</v>
      </c>
      <c r="NA35" s="277">
        <v>0</v>
      </c>
      <c r="NB35" s="277">
        <v>40</v>
      </c>
      <c r="NC35" s="277">
        <v>0</v>
      </c>
      <c r="ND35" s="277">
        <v>0</v>
      </c>
      <c r="NE35" s="277">
        <v>0</v>
      </c>
      <c r="NF35" s="277">
        <v>0</v>
      </c>
      <c r="NG35" s="277">
        <v>0</v>
      </c>
      <c r="NH35" s="277">
        <v>35</v>
      </c>
      <c r="NI35" s="277">
        <v>0</v>
      </c>
      <c r="NJ35" s="277">
        <v>0</v>
      </c>
      <c r="NK35" s="277">
        <v>0</v>
      </c>
      <c r="NL35" s="277">
        <v>0</v>
      </c>
      <c r="NM35" s="277">
        <v>0</v>
      </c>
      <c r="NN35" s="277">
        <v>25</v>
      </c>
      <c r="NO35" s="277">
        <v>0</v>
      </c>
      <c r="NP35" s="277">
        <v>0</v>
      </c>
      <c r="NQ35" s="277">
        <v>30</v>
      </c>
      <c r="NR35" s="277">
        <v>0</v>
      </c>
      <c r="NS35" s="277">
        <v>0</v>
      </c>
      <c r="NT35" s="277">
        <v>0</v>
      </c>
      <c r="NU35" s="277">
        <v>0</v>
      </c>
      <c r="NV35" s="277">
        <v>0</v>
      </c>
      <c r="NW35" s="277">
        <v>31</v>
      </c>
      <c r="NX35" s="277">
        <v>0</v>
      </c>
      <c r="NY35" s="277">
        <v>0</v>
      </c>
      <c r="NZ35" s="277">
        <v>0</v>
      </c>
      <c r="OA35" s="277">
        <v>0</v>
      </c>
      <c r="OB35" s="277">
        <v>0</v>
      </c>
      <c r="OC35" s="277">
        <v>30</v>
      </c>
      <c r="OD35" s="277">
        <v>0</v>
      </c>
      <c r="OE35" s="277">
        <v>0</v>
      </c>
      <c r="OF35" s="277">
        <v>0</v>
      </c>
      <c r="OG35" s="277">
        <v>0</v>
      </c>
      <c r="OH35" s="277">
        <v>0</v>
      </c>
      <c r="OI35" s="277">
        <v>0</v>
      </c>
      <c r="OJ35" s="277">
        <v>0</v>
      </c>
      <c r="OK35" s="277">
        <v>0</v>
      </c>
      <c r="OL35" s="277">
        <v>30</v>
      </c>
      <c r="OM35" s="277">
        <v>0</v>
      </c>
      <c r="ON35" s="277">
        <v>0</v>
      </c>
      <c r="OO35" s="277">
        <v>0</v>
      </c>
      <c r="OP35" s="277">
        <v>0</v>
      </c>
      <c r="OQ35" s="277">
        <v>0</v>
      </c>
      <c r="OR35" s="277">
        <v>95</v>
      </c>
      <c r="OS35" s="277">
        <v>0</v>
      </c>
      <c r="OT35" s="277">
        <v>0</v>
      </c>
      <c r="OU35" s="277">
        <v>45</v>
      </c>
      <c r="OV35" s="277">
        <v>0</v>
      </c>
      <c r="OW35" s="277">
        <v>0</v>
      </c>
      <c r="OX35" s="277">
        <v>11</v>
      </c>
      <c r="OY35" s="277">
        <v>0</v>
      </c>
      <c r="OZ35" s="277">
        <v>0</v>
      </c>
      <c r="PA35" s="277">
        <v>40</v>
      </c>
      <c r="PB35" s="277">
        <v>0</v>
      </c>
      <c r="PC35" s="277">
        <v>0</v>
      </c>
      <c r="PD35" s="277">
        <v>65</v>
      </c>
      <c r="PE35" s="277">
        <v>0</v>
      </c>
      <c r="PF35" s="277">
        <v>0</v>
      </c>
      <c r="PG35" s="277">
        <v>35</v>
      </c>
      <c r="PH35" s="277">
        <v>0</v>
      </c>
      <c r="PI35" s="277">
        <v>0</v>
      </c>
      <c r="PJ35" s="277">
        <v>0</v>
      </c>
      <c r="PK35" s="277">
        <v>0</v>
      </c>
      <c r="PL35" s="277">
        <v>0</v>
      </c>
      <c r="PM35" s="277">
        <v>0</v>
      </c>
      <c r="PN35" s="277">
        <v>0</v>
      </c>
      <c r="PO35" s="277">
        <v>0</v>
      </c>
      <c r="PP35" s="277">
        <v>40</v>
      </c>
      <c r="PQ35" s="277">
        <v>0</v>
      </c>
      <c r="PR35" s="277">
        <v>0</v>
      </c>
      <c r="PS35" s="277">
        <v>0</v>
      </c>
      <c r="PT35" s="277">
        <v>0</v>
      </c>
      <c r="PU35" s="277">
        <v>0</v>
      </c>
      <c r="PV35" s="277">
        <v>20</v>
      </c>
      <c r="PW35" s="277">
        <v>0</v>
      </c>
      <c r="PX35" s="277">
        <v>0</v>
      </c>
      <c r="PY35" s="277">
        <v>30</v>
      </c>
      <c r="PZ35" s="277">
        <v>0</v>
      </c>
      <c r="QA35" s="277">
        <v>0</v>
      </c>
      <c r="QB35" s="277">
        <v>25</v>
      </c>
      <c r="QC35" s="277">
        <v>0</v>
      </c>
      <c r="QD35" s="277">
        <v>0</v>
      </c>
      <c r="QE35" s="277">
        <v>35</v>
      </c>
      <c r="QF35" s="277">
        <v>0</v>
      </c>
      <c r="QG35" s="277">
        <v>0</v>
      </c>
      <c r="QH35" s="277">
        <v>0</v>
      </c>
      <c r="QI35" s="277">
        <v>0</v>
      </c>
      <c r="QJ35" s="277">
        <v>0</v>
      </c>
      <c r="QK35" s="277">
        <v>25</v>
      </c>
      <c r="QL35" s="277">
        <v>0</v>
      </c>
      <c r="QM35" s="277">
        <v>0</v>
      </c>
      <c r="QN35" s="277">
        <v>35</v>
      </c>
      <c r="QO35" s="277">
        <v>0</v>
      </c>
      <c r="QP35" s="277">
        <v>0</v>
      </c>
      <c r="QQ35" s="277">
        <v>0</v>
      </c>
      <c r="QR35" s="277">
        <v>0</v>
      </c>
      <c r="QS35" s="277">
        <v>0</v>
      </c>
      <c r="QT35" s="277">
        <v>38</v>
      </c>
      <c r="QU35" s="277">
        <v>0</v>
      </c>
      <c r="QV35" s="277">
        <v>0</v>
      </c>
      <c r="QW35" s="277">
        <v>0</v>
      </c>
      <c r="QX35" s="277">
        <v>0</v>
      </c>
      <c r="QY35" s="277">
        <v>0</v>
      </c>
      <c r="QZ35" s="277">
        <v>37</v>
      </c>
      <c r="RA35" s="277">
        <v>0</v>
      </c>
      <c r="RB35" s="277">
        <v>0</v>
      </c>
      <c r="RC35" s="277">
        <v>25</v>
      </c>
      <c r="RD35" s="277">
        <v>0</v>
      </c>
      <c r="RE35" s="277">
        <v>0</v>
      </c>
      <c r="RF35" s="277">
        <v>10</v>
      </c>
      <c r="RG35" s="277">
        <v>0</v>
      </c>
      <c r="RH35" s="277">
        <v>0</v>
      </c>
      <c r="RI35" s="277">
        <v>0</v>
      </c>
      <c r="RJ35" s="277">
        <v>60</v>
      </c>
      <c r="RK35" s="277">
        <v>0</v>
      </c>
      <c r="RL35" s="277">
        <v>0</v>
      </c>
      <c r="RM35" s="277">
        <v>70</v>
      </c>
      <c r="RN35" s="277">
        <v>0</v>
      </c>
      <c r="RO35" s="277">
        <v>0</v>
      </c>
      <c r="RP35" s="277">
        <v>70</v>
      </c>
      <c r="RQ35" s="277">
        <v>0</v>
      </c>
      <c r="RR35" s="277">
        <v>0</v>
      </c>
      <c r="RS35" s="277">
        <v>30</v>
      </c>
      <c r="RT35" s="277">
        <v>0</v>
      </c>
      <c r="RU35" s="277">
        <v>0</v>
      </c>
      <c r="RV35" s="277">
        <v>0</v>
      </c>
      <c r="RW35" s="277">
        <v>0</v>
      </c>
      <c r="RX35" s="277">
        <v>0</v>
      </c>
      <c r="RY35" s="277">
        <v>80</v>
      </c>
      <c r="RZ35" s="277">
        <v>0</v>
      </c>
      <c r="SA35" s="277">
        <v>0</v>
      </c>
      <c r="SB35" s="277">
        <v>0</v>
      </c>
      <c r="SC35" s="277">
        <v>0</v>
      </c>
      <c r="SD35" s="277">
        <v>0</v>
      </c>
      <c r="SE35" s="277">
        <v>0</v>
      </c>
      <c r="SF35" s="277">
        <v>0</v>
      </c>
      <c r="SG35" s="277">
        <v>0</v>
      </c>
      <c r="SH35" s="277">
        <v>0</v>
      </c>
      <c r="SI35" s="277">
        <v>0</v>
      </c>
      <c r="SJ35" s="277">
        <v>0</v>
      </c>
      <c r="SK35" s="277">
        <v>0</v>
      </c>
      <c r="SL35" s="277">
        <v>0</v>
      </c>
      <c r="SM35" s="277">
        <v>0</v>
      </c>
      <c r="SN35" s="277">
        <v>32</v>
      </c>
      <c r="SO35" s="277">
        <v>0</v>
      </c>
      <c r="SP35" s="277">
        <v>0</v>
      </c>
      <c r="SQ35" s="277">
        <v>32</v>
      </c>
      <c r="SR35" s="277">
        <v>0</v>
      </c>
      <c r="SS35" s="277">
        <v>0</v>
      </c>
      <c r="ST35" s="277">
        <v>32</v>
      </c>
      <c r="SU35" s="277">
        <v>0</v>
      </c>
      <c r="SV35" s="277">
        <v>0</v>
      </c>
      <c r="SW35" s="277">
        <v>32</v>
      </c>
      <c r="SX35" s="277">
        <v>0</v>
      </c>
      <c r="SY35" s="277">
        <v>0</v>
      </c>
      <c r="SZ35" s="277">
        <v>37</v>
      </c>
      <c r="TA35" s="277">
        <v>0</v>
      </c>
      <c r="TB35" s="277">
        <v>0</v>
      </c>
      <c r="TC35" s="277">
        <v>35</v>
      </c>
      <c r="TD35" s="277">
        <v>0</v>
      </c>
      <c r="TE35" s="277">
        <v>0</v>
      </c>
      <c r="TF35" s="277">
        <v>0</v>
      </c>
      <c r="TG35" s="277">
        <v>0</v>
      </c>
      <c r="TH35" s="277">
        <v>0</v>
      </c>
      <c r="TI35" s="277">
        <v>0</v>
      </c>
      <c r="TJ35" s="277">
        <v>0</v>
      </c>
      <c r="TK35" s="277">
        <v>0</v>
      </c>
      <c r="TL35" s="277">
        <v>0</v>
      </c>
      <c r="TM35" s="277">
        <v>0</v>
      </c>
      <c r="TN35" s="277">
        <v>0</v>
      </c>
      <c r="TO35" s="277">
        <v>0</v>
      </c>
      <c r="TP35" s="277">
        <v>0</v>
      </c>
      <c r="TQ35" s="277">
        <v>25</v>
      </c>
      <c r="TR35" s="277">
        <v>0</v>
      </c>
      <c r="TS35" s="277">
        <v>0</v>
      </c>
      <c r="TT35" s="277">
        <v>25</v>
      </c>
      <c r="TU35" s="277">
        <v>0</v>
      </c>
      <c r="TV35" s="277">
        <v>0</v>
      </c>
      <c r="TW35" s="277">
        <v>25</v>
      </c>
      <c r="TX35" s="277">
        <v>0</v>
      </c>
      <c r="TY35" s="277">
        <v>0</v>
      </c>
      <c r="TZ35" s="277">
        <v>25</v>
      </c>
      <c r="UA35" s="277">
        <v>0</v>
      </c>
      <c r="UB35" s="277">
        <v>0</v>
      </c>
      <c r="UC35" s="277">
        <v>0</v>
      </c>
      <c r="UD35" s="277">
        <v>0</v>
      </c>
      <c r="UE35" s="277">
        <v>0</v>
      </c>
      <c r="UF35" s="277">
        <v>0</v>
      </c>
      <c r="UG35" s="277">
        <v>0</v>
      </c>
      <c r="UH35" s="277">
        <v>0</v>
      </c>
      <c r="UI35" s="277">
        <v>15</v>
      </c>
      <c r="UJ35" s="277">
        <v>0</v>
      </c>
      <c r="UK35" s="277">
        <v>0</v>
      </c>
      <c r="UL35" s="277">
        <v>25</v>
      </c>
      <c r="UM35" s="277">
        <v>0</v>
      </c>
      <c r="UN35" s="277">
        <v>0</v>
      </c>
      <c r="UO35" s="277">
        <v>25</v>
      </c>
      <c r="UP35" s="277">
        <v>0</v>
      </c>
      <c r="UQ35" s="277">
        <v>0</v>
      </c>
      <c r="UR35" s="277">
        <v>25</v>
      </c>
      <c r="US35" s="277">
        <v>0</v>
      </c>
      <c r="UT35" s="277">
        <v>0</v>
      </c>
      <c r="UU35" s="277">
        <v>40</v>
      </c>
      <c r="UV35" s="277">
        <v>0</v>
      </c>
      <c r="UW35" s="277">
        <v>0</v>
      </c>
      <c r="UX35" s="277">
        <v>0</v>
      </c>
      <c r="UY35" s="277">
        <v>0</v>
      </c>
      <c r="UZ35" s="277">
        <v>0</v>
      </c>
      <c r="VA35" s="277">
        <v>30</v>
      </c>
      <c r="VB35" s="277">
        <v>0</v>
      </c>
      <c r="VC35" s="277">
        <v>0</v>
      </c>
      <c r="VD35" s="277">
        <v>60</v>
      </c>
      <c r="VE35" s="277">
        <v>0</v>
      </c>
      <c r="VF35" s="277">
        <v>0</v>
      </c>
      <c r="VG35" s="277">
        <v>30</v>
      </c>
      <c r="VH35" s="277">
        <v>0</v>
      </c>
      <c r="VI35" s="277">
        <v>0</v>
      </c>
      <c r="VJ35" s="277">
        <v>0</v>
      </c>
      <c r="VK35" s="277">
        <v>0</v>
      </c>
      <c r="VL35" s="277">
        <v>0</v>
      </c>
      <c r="VM35" s="277">
        <v>0</v>
      </c>
      <c r="VN35" s="277">
        <v>0</v>
      </c>
      <c r="VO35" s="277">
        <v>0</v>
      </c>
      <c r="VP35" s="277">
        <v>0</v>
      </c>
      <c r="VQ35" s="277">
        <v>0</v>
      </c>
      <c r="VR35" s="277">
        <v>0</v>
      </c>
      <c r="VS35" s="277">
        <v>0</v>
      </c>
      <c r="VT35" s="277">
        <v>0</v>
      </c>
      <c r="VU35" s="277">
        <v>0</v>
      </c>
      <c r="VV35" s="277">
        <v>0</v>
      </c>
      <c r="VW35" s="277">
        <v>0</v>
      </c>
      <c r="VX35" s="277">
        <v>0</v>
      </c>
      <c r="VY35" s="277">
        <v>24</v>
      </c>
      <c r="VZ35" s="277">
        <v>0</v>
      </c>
      <c r="WA35" s="277">
        <v>0</v>
      </c>
      <c r="WB35" s="277">
        <v>0</v>
      </c>
      <c r="WC35" s="277">
        <v>0</v>
      </c>
      <c r="WD35" s="277">
        <v>0</v>
      </c>
      <c r="WE35" s="277">
        <v>27</v>
      </c>
      <c r="WF35" s="277">
        <v>0</v>
      </c>
      <c r="WG35" s="277">
        <v>0</v>
      </c>
      <c r="WH35" s="277">
        <v>25</v>
      </c>
      <c r="WI35" s="277">
        <v>0</v>
      </c>
      <c r="WJ35" s="277">
        <v>0</v>
      </c>
      <c r="WK35" s="277">
        <v>24</v>
      </c>
      <c r="WL35" s="277">
        <v>0</v>
      </c>
      <c r="WM35" s="277">
        <v>0</v>
      </c>
      <c r="WN35" s="277">
        <v>20</v>
      </c>
      <c r="WO35" s="277">
        <v>0</v>
      </c>
      <c r="WP35" s="277">
        <v>0</v>
      </c>
      <c r="WQ35" s="277">
        <v>0</v>
      </c>
      <c r="WR35" s="277">
        <v>0</v>
      </c>
      <c r="WS35" s="277">
        <v>0</v>
      </c>
      <c r="WT35" s="277">
        <v>35</v>
      </c>
      <c r="WU35" s="277">
        <v>0</v>
      </c>
      <c r="WV35" s="277">
        <v>0</v>
      </c>
      <c r="WW35" s="277">
        <v>35</v>
      </c>
      <c r="WX35" s="277">
        <v>0</v>
      </c>
      <c r="WY35" s="277">
        <v>0</v>
      </c>
      <c r="WZ35" s="277">
        <v>0</v>
      </c>
      <c r="XA35" s="277">
        <v>0</v>
      </c>
      <c r="XB35" s="277">
        <v>0</v>
      </c>
      <c r="XC35" s="277">
        <v>0</v>
      </c>
      <c r="XD35" s="277">
        <v>205</v>
      </c>
      <c r="XE35" s="277">
        <v>0</v>
      </c>
      <c r="XF35" s="277">
        <v>0</v>
      </c>
      <c r="XG35" s="277">
        <v>0</v>
      </c>
      <c r="XH35" s="277">
        <v>0</v>
      </c>
      <c r="XI35" s="277">
        <v>0</v>
      </c>
      <c r="XJ35" s="277">
        <v>0</v>
      </c>
      <c r="XK35" s="277">
        <v>0</v>
      </c>
      <c r="XL35" s="277">
        <v>0</v>
      </c>
      <c r="XM35" s="277">
        <v>0</v>
      </c>
      <c r="XN35" s="277">
        <v>0</v>
      </c>
      <c r="XO35" s="277">
        <v>0</v>
      </c>
      <c r="XP35" s="277">
        <v>0</v>
      </c>
      <c r="XQ35" s="277">
        <v>0</v>
      </c>
      <c r="XR35" s="277">
        <v>0</v>
      </c>
      <c r="XS35" s="277">
        <v>0</v>
      </c>
      <c r="XT35" s="277">
        <v>0</v>
      </c>
      <c r="XU35" s="277">
        <v>0</v>
      </c>
      <c r="XV35" s="277">
        <v>0</v>
      </c>
      <c r="XW35" s="277">
        <v>0</v>
      </c>
      <c r="XX35" s="277">
        <v>0</v>
      </c>
      <c r="XY35" s="277">
        <v>0</v>
      </c>
      <c r="XZ35" s="277">
        <v>0</v>
      </c>
      <c r="YA35" s="277">
        <v>0</v>
      </c>
      <c r="YB35" s="277">
        <v>0</v>
      </c>
      <c r="YC35" s="277">
        <v>0</v>
      </c>
      <c r="YD35" s="277">
        <v>0</v>
      </c>
      <c r="YE35" s="277">
        <v>0</v>
      </c>
      <c r="YF35" s="277">
        <v>0</v>
      </c>
      <c r="YG35" s="277">
        <v>0</v>
      </c>
      <c r="YH35" s="277">
        <v>50</v>
      </c>
      <c r="YI35" s="277">
        <v>0</v>
      </c>
      <c r="YJ35" s="277">
        <v>0</v>
      </c>
      <c r="YK35" s="277">
        <v>45</v>
      </c>
      <c r="YL35" s="277">
        <v>0</v>
      </c>
      <c r="YM35" s="277">
        <v>0</v>
      </c>
      <c r="YN35" s="277">
        <v>60</v>
      </c>
      <c r="YO35" s="277">
        <v>0</v>
      </c>
      <c r="YP35" s="277">
        <v>0</v>
      </c>
      <c r="YQ35" s="277">
        <v>50</v>
      </c>
      <c r="YR35" s="277">
        <v>0</v>
      </c>
      <c r="YS35" s="277">
        <v>0</v>
      </c>
      <c r="YT35" s="277">
        <v>0</v>
      </c>
      <c r="YU35" s="277">
        <v>0</v>
      </c>
      <c r="YV35" s="277">
        <v>0</v>
      </c>
      <c r="YW35" s="277">
        <v>0</v>
      </c>
      <c r="YX35" s="277">
        <v>0</v>
      </c>
      <c r="YY35" s="277">
        <v>0</v>
      </c>
      <c r="YZ35" s="277">
        <v>0</v>
      </c>
      <c r="ZA35" s="277">
        <v>0</v>
      </c>
      <c r="ZB35" s="277">
        <v>0</v>
      </c>
      <c r="ZC35" s="277">
        <v>0</v>
      </c>
      <c r="ZD35" s="277">
        <v>0</v>
      </c>
      <c r="ZE35" s="277">
        <v>0</v>
      </c>
      <c r="ZF35" s="277">
        <v>0</v>
      </c>
      <c r="ZG35" s="277">
        <v>0</v>
      </c>
      <c r="ZH35" s="277">
        <v>0</v>
      </c>
      <c r="ZI35" s="277">
        <v>0</v>
      </c>
      <c r="ZJ35" s="277">
        <v>0</v>
      </c>
      <c r="ZK35" s="277">
        <v>0</v>
      </c>
      <c r="ZL35" s="277">
        <v>105</v>
      </c>
      <c r="ZM35" s="277">
        <v>0</v>
      </c>
      <c r="ZN35" s="277">
        <v>0</v>
      </c>
      <c r="ZO35" s="277">
        <v>80</v>
      </c>
      <c r="ZP35" s="277">
        <v>0</v>
      </c>
      <c r="ZQ35" s="277">
        <v>0</v>
      </c>
      <c r="ZR35" s="277">
        <v>50</v>
      </c>
      <c r="ZS35" s="277">
        <v>0</v>
      </c>
      <c r="ZT35" s="277">
        <v>0</v>
      </c>
      <c r="ZU35" s="277">
        <v>0</v>
      </c>
      <c r="ZV35" s="277">
        <v>0</v>
      </c>
      <c r="ZW35" s="277">
        <v>0</v>
      </c>
      <c r="ZX35" s="277">
        <v>0</v>
      </c>
      <c r="ZY35" s="277">
        <v>0</v>
      </c>
      <c r="ZZ35" s="277">
        <v>0</v>
      </c>
      <c r="AAA35" s="277">
        <v>0</v>
      </c>
      <c r="AAB35" s="277">
        <v>0</v>
      </c>
      <c r="AAC35" s="277">
        <v>0</v>
      </c>
      <c r="AAD35" s="277">
        <v>0</v>
      </c>
      <c r="AAE35" s="277">
        <v>0</v>
      </c>
      <c r="AAF35" s="277">
        <v>0</v>
      </c>
      <c r="AAG35" s="277">
        <v>0</v>
      </c>
      <c r="AAH35" s="277">
        <v>0</v>
      </c>
      <c r="AAI35" s="277">
        <v>0</v>
      </c>
      <c r="AAJ35" s="277">
        <v>0</v>
      </c>
      <c r="AAK35" s="277">
        <v>0</v>
      </c>
      <c r="AAL35" s="277">
        <v>0</v>
      </c>
      <c r="AAM35" s="277">
        <v>0</v>
      </c>
      <c r="AAN35" s="277">
        <v>0</v>
      </c>
      <c r="AAO35" s="181"/>
    </row>
    <row r="36" spans="1:717" x14ac:dyDescent="0.3">
      <c r="D36" s="3" t="s">
        <v>464</v>
      </c>
      <c r="F36" s="3">
        <v>666523</v>
      </c>
      <c r="G36" s="3" t="s">
        <v>297</v>
      </c>
      <c r="H36" s="275" t="str">
        <f t="shared" si="44"/>
        <v/>
      </c>
      <c r="I36" s="135">
        <f t="shared" si="44"/>
        <v>30</v>
      </c>
      <c r="J36" s="276" t="str">
        <f t="shared" si="44"/>
        <v/>
      </c>
      <c r="K36" s="275" t="str" cm="1">
        <f t="array" ref="K36">IFERROR(
  _xlfn.STDEV.S(
    IF(
      ($AA$19:$AAN$19=K$20) *
      ($AA36:$AAN36&gt;0) *
      ($AA$17:$AAN$17 &gt;= $H$17) *
      ($AA$17:$AAN$17 &lt;= $I$17),
      $AA36:$AAN36
    )
  ),
  ""
)</f>
        <v/>
      </c>
      <c r="L36" s="135" cm="1">
        <f t="array" ref="L36">IFERROR(
  _xlfn.STDEV.S(
    IF(
      ($AA$19:$AAN$19=L$20) *
      ($AA36:$AAN36&gt;0) *
      ($AA$17:$AAN$17 &gt;= $H$17) *
      ($AA$17:$AAN$17 &lt;= $I$17),
      $AA36:$AAN36
    )
  ),
  ""
)</f>
        <v>11.16542281629615</v>
      </c>
      <c r="M36" s="276" t="str" cm="1">
        <f t="array" ref="M36">IFERROR(
  _xlfn.STDEV.S(
    IF(
      ($AA$19:$AAN$19=M$20) *
      ($AA36:$AAN36&gt;0) *
      ($AA$17:$AAN$17 &gt;= $H$17) *
      ($AA$17:$AAN$17 &lt;= $I$17),
      $AA36:$AAN36
    )
  ),
  ""
)</f>
        <v/>
      </c>
      <c r="N36" s="275">
        <f t="shared" si="45"/>
        <v>0</v>
      </c>
      <c r="O36" s="135">
        <f t="shared" si="45"/>
        <v>42</v>
      </c>
      <c r="P36" s="276">
        <f t="shared" si="45"/>
        <v>0</v>
      </c>
      <c r="Q36">
        <f>VLOOKUP($F36,Old!$C$23:$G$43,3)</f>
        <v>0.05</v>
      </c>
      <c r="R36" t="str">
        <f t="shared" si="46"/>
        <v/>
      </c>
      <c r="S36">
        <f t="shared" si="46"/>
        <v>1.5</v>
      </c>
      <c r="T36" t="str">
        <f t="shared" si="47"/>
        <v/>
      </c>
      <c r="U36">
        <f>VLOOKUP($F36,Old!$C$23:$G$43,5)</f>
        <v>0.05</v>
      </c>
      <c r="V36">
        <f t="shared" si="48"/>
        <v>1.5</v>
      </c>
      <c r="W36" s="287" t="s">
        <v>465</v>
      </c>
      <c r="X36" s="288">
        <v>4</v>
      </c>
      <c r="Y36" s="289" t="str">
        <f>IFERROR(AVERAGEIFS(AA$42:AAN$42,AA$42:AAN$42,"&gt;"&amp;X36),"")</f>
        <v/>
      </c>
      <c r="Z36" s="3">
        <v>666523</v>
      </c>
      <c r="AA36" s="277">
        <v>0</v>
      </c>
      <c r="AB36" s="277">
        <v>0</v>
      </c>
      <c r="AC36" s="277">
        <v>0</v>
      </c>
      <c r="AD36" s="277">
        <v>0</v>
      </c>
      <c r="AE36" s="277">
        <v>0</v>
      </c>
      <c r="AF36" s="277">
        <v>0</v>
      </c>
      <c r="AG36" s="277">
        <v>0</v>
      </c>
      <c r="AH36" s="277">
        <v>0</v>
      </c>
      <c r="AI36" s="277">
        <v>0</v>
      </c>
      <c r="AJ36" s="277">
        <v>0</v>
      </c>
      <c r="AK36" s="277">
        <v>0</v>
      </c>
      <c r="AL36" s="277">
        <v>0</v>
      </c>
      <c r="AM36" s="277">
        <v>0</v>
      </c>
      <c r="AN36" s="277">
        <v>0</v>
      </c>
      <c r="AO36" s="277">
        <v>0</v>
      </c>
      <c r="AP36" s="277">
        <v>0</v>
      </c>
      <c r="AQ36" s="277">
        <v>0</v>
      </c>
      <c r="AR36" s="277">
        <v>0</v>
      </c>
      <c r="AS36" s="277">
        <v>0</v>
      </c>
      <c r="AT36" s="277">
        <v>50</v>
      </c>
      <c r="AU36" s="277">
        <v>0</v>
      </c>
      <c r="AV36" s="277">
        <v>0</v>
      </c>
      <c r="AW36" s="277">
        <v>0</v>
      </c>
      <c r="AX36" s="277">
        <v>0</v>
      </c>
      <c r="AY36" s="277">
        <v>0</v>
      </c>
      <c r="AZ36" s="277">
        <v>20</v>
      </c>
      <c r="BA36" s="277">
        <v>0</v>
      </c>
      <c r="BB36" s="277">
        <v>0</v>
      </c>
      <c r="BC36" s="277">
        <v>30</v>
      </c>
      <c r="BD36" s="277">
        <v>0</v>
      </c>
      <c r="BE36" s="277">
        <v>0</v>
      </c>
      <c r="BF36" s="277">
        <v>57</v>
      </c>
      <c r="BG36" s="277">
        <v>0</v>
      </c>
      <c r="BH36" s="277">
        <v>0</v>
      </c>
      <c r="BI36" s="277">
        <v>50</v>
      </c>
      <c r="BJ36" s="277">
        <v>0</v>
      </c>
      <c r="BK36" s="277">
        <v>0</v>
      </c>
      <c r="BL36" s="277">
        <v>0</v>
      </c>
      <c r="BM36" s="277">
        <v>0</v>
      </c>
      <c r="BN36" s="277">
        <v>0</v>
      </c>
      <c r="BO36" s="277">
        <v>0</v>
      </c>
      <c r="BP36" s="277">
        <v>0</v>
      </c>
      <c r="BQ36" s="277">
        <v>0</v>
      </c>
      <c r="BR36" s="277">
        <v>0</v>
      </c>
      <c r="BS36" s="277">
        <v>0</v>
      </c>
      <c r="BT36" s="277">
        <v>0</v>
      </c>
      <c r="BU36" s="277">
        <v>0</v>
      </c>
      <c r="BV36" s="277">
        <v>0</v>
      </c>
      <c r="BW36" s="277">
        <v>0</v>
      </c>
      <c r="BX36" s="277">
        <v>84</v>
      </c>
      <c r="BY36" s="277">
        <v>0</v>
      </c>
      <c r="BZ36" s="277">
        <v>0</v>
      </c>
      <c r="CA36" s="277">
        <v>0</v>
      </c>
      <c r="CB36" s="277">
        <v>0</v>
      </c>
      <c r="CC36" s="277">
        <v>0</v>
      </c>
      <c r="CD36" s="277">
        <v>0</v>
      </c>
      <c r="CE36" s="277">
        <v>0</v>
      </c>
      <c r="CF36" s="277">
        <v>0</v>
      </c>
      <c r="CG36" s="277">
        <v>0</v>
      </c>
      <c r="CH36" s="277">
        <v>0</v>
      </c>
      <c r="CI36" s="277">
        <v>0</v>
      </c>
      <c r="CJ36" s="277">
        <v>100</v>
      </c>
      <c r="CK36" s="277">
        <v>0</v>
      </c>
      <c r="CL36" s="277">
        <v>0</v>
      </c>
      <c r="CM36" s="277">
        <v>0</v>
      </c>
      <c r="CN36" s="277">
        <v>0</v>
      </c>
      <c r="CO36" s="277">
        <v>0</v>
      </c>
      <c r="CP36" s="277">
        <v>0</v>
      </c>
      <c r="CQ36" s="277">
        <v>0</v>
      </c>
      <c r="CR36" s="277">
        <v>0</v>
      </c>
      <c r="CS36" s="277">
        <v>0</v>
      </c>
      <c r="CT36" s="277">
        <v>0</v>
      </c>
      <c r="CU36" s="277">
        <v>0</v>
      </c>
      <c r="CV36" s="277">
        <v>0</v>
      </c>
      <c r="CW36" s="277">
        <v>0</v>
      </c>
      <c r="CX36" s="277">
        <v>0</v>
      </c>
      <c r="CY36" s="277">
        <v>0</v>
      </c>
      <c r="CZ36" s="277">
        <v>0</v>
      </c>
      <c r="DA36" s="277">
        <v>0</v>
      </c>
      <c r="DB36" s="277">
        <v>0</v>
      </c>
      <c r="DC36" s="277">
        <v>0</v>
      </c>
      <c r="DD36" s="277">
        <v>0</v>
      </c>
      <c r="DE36" s="277">
        <v>0</v>
      </c>
      <c r="DF36" s="277">
        <v>0</v>
      </c>
      <c r="DG36" s="277">
        <v>0</v>
      </c>
      <c r="DH36" s="277">
        <v>0</v>
      </c>
      <c r="DI36" s="277">
        <v>0</v>
      </c>
      <c r="DJ36" s="277">
        <v>0</v>
      </c>
      <c r="DK36" s="277">
        <v>0</v>
      </c>
      <c r="DL36" s="277">
        <v>0</v>
      </c>
      <c r="DM36" s="277">
        <v>0</v>
      </c>
      <c r="DN36" s="277">
        <v>0</v>
      </c>
      <c r="DO36" s="277">
        <v>0</v>
      </c>
      <c r="DP36" s="277">
        <v>0</v>
      </c>
      <c r="DQ36" s="277">
        <v>0</v>
      </c>
      <c r="DR36" s="277">
        <v>0</v>
      </c>
      <c r="DS36" s="277">
        <v>0</v>
      </c>
      <c r="DT36" s="277">
        <v>0</v>
      </c>
      <c r="DU36" s="277">
        <v>0</v>
      </c>
      <c r="DV36" s="277">
        <v>0</v>
      </c>
      <c r="DW36" s="277">
        <v>0</v>
      </c>
      <c r="DX36" s="277">
        <v>0</v>
      </c>
      <c r="DY36" s="277">
        <v>0</v>
      </c>
      <c r="DZ36" s="277">
        <v>0</v>
      </c>
      <c r="EA36" s="277">
        <v>0</v>
      </c>
      <c r="EB36" s="277">
        <v>0</v>
      </c>
      <c r="EC36" s="277">
        <v>0</v>
      </c>
      <c r="ED36" s="277">
        <v>0</v>
      </c>
      <c r="EE36" s="277">
        <v>0</v>
      </c>
      <c r="EF36" s="277">
        <v>0</v>
      </c>
      <c r="EG36" s="277">
        <v>0</v>
      </c>
      <c r="EH36" s="277">
        <v>0</v>
      </c>
      <c r="EI36" s="277">
        <v>0</v>
      </c>
      <c r="EJ36" s="277">
        <v>0</v>
      </c>
      <c r="EK36" s="277">
        <v>0</v>
      </c>
      <c r="EL36" s="277">
        <v>0</v>
      </c>
      <c r="EM36" s="277">
        <v>0</v>
      </c>
      <c r="EN36" s="277">
        <v>0</v>
      </c>
      <c r="EO36" s="277">
        <v>0</v>
      </c>
      <c r="EP36" s="277">
        <v>0</v>
      </c>
      <c r="EQ36" s="277">
        <v>0</v>
      </c>
      <c r="ER36" s="277">
        <v>0</v>
      </c>
      <c r="ES36" s="277">
        <v>0</v>
      </c>
      <c r="ET36" s="277">
        <v>0</v>
      </c>
      <c r="EU36" s="277">
        <v>0</v>
      </c>
      <c r="EV36" s="277">
        <v>0</v>
      </c>
      <c r="EW36" s="277">
        <v>0</v>
      </c>
      <c r="EX36" s="277">
        <v>0</v>
      </c>
      <c r="EY36" s="277">
        <v>0</v>
      </c>
      <c r="EZ36" s="277">
        <v>0</v>
      </c>
      <c r="FA36" s="277">
        <v>0</v>
      </c>
      <c r="FB36" s="277">
        <v>0</v>
      </c>
      <c r="FC36" s="277">
        <v>0</v>
      </c>
      <c r="FD36" s="277">
        <v>0</v>
      </c>
      <c r="FE36" s="277">
        <v>0</v>
      </c>
      <c r="FF36" s="277">
        <v>0</v>
      </c>
      <c r="FG36" s="277">
        <v>0</v>
      </c>
      <c r="FH36" s="277">
        <v>0</v>
      </c>
      <c r="FI36" s="277">
        <v>0</v>
      </c>
      <c r="FJ36" s="277">
        <v>0</v>
      </c>
      <c r="FK36" s="277">
        <v>0</v>
      </c>
      <c r="FL36" s="277">
        <v>0</v>
      </c>
      <c r="FM36" s="277">
        <v>0</v>
      </c>
      <c r="FN36" s="277">
        <v>0</v>
      </c>
      <c r="FO36" s="277">
        <v>0</v>
      </c>
      <c r="FP36" s="277">
        <v>0</v>
      </c>
      <c r="FQ36" s="277">
        <v>0</v>
      </c>
      <c r="FR36" s="277">
        <v>0</v>
      </c>
      <c r="FS36" s="277">
        <v>0</v>
      </c>
      <c r="FT36" s="277">
        <v>0</v>
      </c>
      <c r="FU36" s="277">
        <v>0</v>
      </c>
      <c r="FV36" s="277">
        <v>40</v>
      </c>
      <c r="FW36" s="277">
        <v>0</v>
      </c>
      <c r="FX36" s="277">
        <v>0</v>
      </c>
      <c r="FY36" s="277">
        <v>0</v>
      </c>
      <c r="FZ36" s="277">
        <v>0</v>
      </c>
      <c r="GA36" s="277">
        <v>0</v>
      </c>
      <c r="GB36" s="277">
        <v>0</v>
      </c>
      <c r="GC36" s="277">
        <v>0</v>
      </c>
      <c r="GD36" s="277">
        <v>0</v>
      </c>
      <c r="GE36" s="277">
        <v>0</v>
      </c>
      <c r="GF36" s="277">
        <v>0</v>
      </c>
      <c r="GG36" s="277">
        <v>0</v>
      </c>
      <c r="GH36" s="277">
        <v>0</v>
      </c>
      <c r="GI36" s="277">
        <v>0</v>
      </c>
      <c r="GJ36" s="277">
        <v>0</v>
      </c>
      <c r="GK36" s="277">
        <v>0</v>
      </c>
      <c r="GL36" s="277">
        <v>0</v>
      </c>
      <c r="GM36" s="277">
        <v>0</v>
      </c>
      <c r="GN36" s="277">
        <v>0</v>
      </c>
      <c r="GO36" s="277">
        <v>0</v>
      </c>
      <c r="GP36" s="277">
        <v>0</v>
      </c>
      <c r="GQ36" s="277">
        <v>0</v>
      </c>
      <c r="GR36" s="277">
        <v>0</v>
      </c>
      <c r="GS36" s="277">
        <v>0</v>
      </c>
      <c r="GT36" s="277">
        <v>0</v>
      </c>
      <c r="GU36" s="277">
        <v>0</v>
      </c>
      <c r="GV36" s="277">
        <v>0</v>
      </c>
      <c r="GW36" s="277">
        <v>0</v>
      </c>
      <c r="GX36" s="277">
        <v>0</v>
      </c>
      <c r="GY36" s="277">
        <v>0</v>
      </c>
      <c r="GZ36" s="277">
        <v>0</v>
      </c>
      <c r="HA36" s="277">
        <v>0</v>
      </c>
      <c r="HB36" s="277">
        <v>0</v>
      </c>
      <c r="HC36" s="277">
        <v>0</v>
      </c>
      <c r="HD36" s="277">
        <v>0</v>
      </c>
      <c r="HE36" s="277">
        <v>0</v>
      </c>
      <c r="HF36" s="277">
        <v>0</v>
      </c>
      <c r="HG36" s="277">
        <v>0</v>
      </c>
      <c r="HH36" s="277">
        <v>0</v>
      </c>
      <c r="HI36" s="277">
        <v>0</v>
      </c>
      <c r="HJ36" s="277">
        <v>0</v>
      </c>
      <c r="HK36" s="277">
        <v>0</v>
      </c>
      <c r="HL36" s="277">
        <v>0</v>
      </c>
      <c r="HM36" s="277">
        <v>0</v>
      </c>
      <c r="HN36" s="277">
        <v>0</v>
      </c>
      <c r="HO36" s="277">
        <v>0</v>
      </c>
      <c r="HP36" s="277">
        <v>0</v>
      </c>
      <c r="HQ36" s="277">
        <v>0</v>
      </c>
      <c r="HR36" s="277">
        <v>0</v>
      </c>
      <c r="HS36" s="277">
        <v>0</v>
      </c>
      <c r="HT36" s="277">
        <v>11</v>
      </c>
      <c r="HU36" s="277">
        <v>0</v>
      </c>
      <c r="HV36" s="277">
        <v>0</v>
      </c>
      <c r="HW36" s="277">
        <v>11</v>
      </c>
      <c r="HX36" s="277">
        <v>0</v>
      </c>
      <c r="HY36" s="277">
        <v>0</v>
      </c>
      <c r="HZ36" s="277">
        <v>0</v>
      </c>
      <c r="IA36" s="277">
        <v>0</v>
      </c>
      <c r="IB36" s="277">
        <v>0</v>
      </c>
      <c r="IC36" s="277">
        <v>0</v>
      </c>
      <c r="ID36" s="277">
        <v>0</v>
      </c>
      <c r="IE36" s="277">
        <v>0</v>
      </c>
      <c r="IF36" s="277">
        <v>0</v>
      </c>
      <c r="IG36" s="277">
        <v>0</v>
      </c>
      <c r="IH36" s="277">
        <v>0</v>
      </c>
      <c r="II36" s="277">
        <v>0</v>
      </c>
      <c r="IJ36" s="277">
        <v>0</v>
      </c>
      <c r="IK36" s="277">
        <v>0</v>
      </c>
      <c r="IL36" s="277">
        <v>0</v>
      </c>
      <c r="IM36" s="277">
        <v>0</v>
      </c>
      <c r="IN36" s="277">
        <v>0</v>
      </c>
      <c r="IO36" s="277">
        <v>0</v>
      </c>
      <c r="IP36" s="277">
        <v>0</v>
      </c>
      <c r="IQ36" s="277">
        <v>0</v>
      </c>
      <c r="IR36" s="277">
        <v>0</v>
      </c>
      <c r="IS36" s="277">
        <v>0</v>
      </c>
      <c r="IT36" s="277">
        <v>0</v>
      </c>
      <c r="IU36" s="277">
        <v>0</v>
      </c>
      <c r="IV36" s="277">
        <v>0</v>
      </c>
      <c r="IW36" s="277">
        <v>0</v>
      </c>
      <c r="IX36" s="277">
        <v>0</v>
      </c>
      <c r="IY36" s="277">
        <v>0</v>
      </c>
      <c r="IZ36" s="277">
        <v>0</v>
      </c>
      <c r="JA36" s="277">
        <v>0</v>
      </c>
      <c r="JB36" s="277">
        <v>0</v>
      </c>
      <c r="JC36" s="277">
        <v>0</v>
      </c>
      <c r="JD36" s="277">
        <v>0</v>
      </c>
      <c r="JE36" s="277">
        <v>0</v>
      </c>
      <c r="JF36" s="277">
        <v>0</v>
      </c>
      <c r="JG36" s="277">
        <v>0</v>
      </c>
      <c r="JH36" s="277">
        <v>0</v>
      </c>
      <c r="JI36" s="277">
        <v>0</v>
      </c>
      <c r="JJ36" s="277">
        <v>0</v>
      </c>
      <c r="JK36" s="277">
        <v>0</v>
      </c>
      <c r="JL36" s="277">
        <v>0</v>
      </c>
      <c r="JM36" s="277">
        <v>0</v>
      </c>
      <c r="JN36" s="277">
        <v>0</v>
      </c>
      <c r="JO36" s="277">
        <v>0</v>
      </c>
      <c r="JP36" s="277">
        <v>0</v>
      </c>
      <c r="JQ36" s="277">
        <v>0</v>
      </c>
      <c r="JR36" s="277">
        <v>0</v>
      </c>
      <c r="JS36" s="277">
        <v>0</v>
      </c>
      <c r="JT36" s="277">
        <v>0</v>
      </c>
      <c r="JU36" s="277">
        <v>0</v>
      </c>
      <c r="JV36" s="277">
        <v>0</v>
      </c>
      <c r="JW36" s="277">
        <v>0</v>
      </c>
      <c r="JX36" s="277">
        <v>0</v>
      </c>
      <c r="JY36" s="277">
        <v>0</v>
      </c>
      <c r="JZ36" s="277">
        <v>0</v>
      </c>
      <c r="KA36" s="277">
        <v>0</v>
      </c>
      <c r="KB36" s="277">
        <v>0</v>
      </c>
      <c r="KC36" s="277">
        <v>86</v>
      </c>
      <c r="KD36" s="277">
        <v>0</v>
      </c>
      <c r="KE36" s="277">
        <v>0</v>
      </c>
      <c r="KF36" s="277">
        <v>40</v>
      </c>
      <c r="KG36" s="277">
        <v>0</v>
      </c>
      <c r="KH36" s="277">
        <v>0</v>
      </c>
      <c r="KI36" s="277">
        <v>0</v>
      </c>
      <c r="KJ36" s="277">
        <v>0</v>
      </c>
      <c r="KK36" s="277">
        <v>0</v>
      </c>
      <c r="KL36" s="277">
        <v>83</v>
      </c>
      <c r="KM36" s="277">
        <v>0</v>
      </c>
      <c r="KN36" s="277">
        <v>0</v>
      </c>
      <c r="KO36" s="277">
        <v>0</v>
      </c>
      <c r="KP36" s="277">
        <v>0</v>
      </c>
      <c r="KQ36" s="277">
        <v>0</v>
      </c>
      <c r="KR36" s="277">
        <v>0</v>
      </c>
      <c r="KS36" s="277">
        <v>0</v>
      </c>
      <c r="KT36" s="277">
        <v>0</v>
      </c>
      <c r="KU36" s="277">
        <v>0</v>
      </c>
      <c r="KV36" s="277">
        <v>0</v>
      </c>
      <c r="KW36" s="277">
        <v>0</v>
      </c>
      <c r="KX36" s="277">
        <v>0</v>
      </c>
      <c r="KY36" s="277">
        <v>0</v>
      </c>
      <c r="KZ36" s="277">
        <v>0</v>
      </c>
      <c r="LA36" s="277">
        <v>20</v>
      </c>
      <c r="LB36" s="277">
        <v>0</v>
      </c>
      <c r="LC36" s="277">
        <v>0</v>
      </c>
      <c r="LD36" s="277">
        <v>24</v>
      </c>
      <c r="LE36" s="277">
        <v>0</v>
      </c>
      <c r="LF36" s="277">
        <v>0</v>
      </c>
      <c r="LG36" s="277">
        <v>0</v>
      </c>
      <c r="LH36" s="277">
        <v>0</v>
      </c>
      <c r="LI36" s="277">
        <v>0</v>
      </c>
      <c r="LJ36" s="277">
        <v>0</v>
      </c>
      <c r="LK36" s="277">
        <v>0</v>
      </c>
      <c r="LL36" s="277">
        <v>0</v>
      </c>
      <c r="LM36" s="277">
        <v>0</v>
      </c>
      <c r="LN36" s="277">
        <v>0</v>
      </c>
      <c r="LO36" s="277">
        <v>0</v>
      </c>
      <c r="LP36" s="277">
        <v>72</v>
      </c>
      <c r="LQ36" s="277">
        <v>0</v>
      </c>
      <c r="LR36" s="277">
        <v>0</v>
      </c>
      <c r="LS36" s="277">
        <v>135</v>
      </c>
      <c r="LT36" s="277">
        <v>0</v>
      </c>
      <c r="LU36" s="277">
        <v>0</v>
      </c>
      <c r="LV36" s="277">
        <v>0</v>
      </c>
      <c r="LW36" s="277">
        <v>0</v>
      </c>
      <c r="LX36" s="277">
        <v>0</v>
      </c>
      <c r="LY36" s="277">
        <v>0</v>
      </c>
      <c r="LZ36" s="277">
        <v>0</v>
      </c>
      <c r="MA36" s="277">
        <v>0</v>
      </c>
      <c r="MB36" s="277">
        <v>0</v>
      </c>
      <c r="MC36" s="277">
        <v>0</v>
      </c>
      <c r="MD36" s="277">
        <v>0</v>
      </c>
      <c r="ME36" s="277">
        <v>0</v>
      </c>
      <c r="MF36" s="277">
        <v>0</v>
      </c>
      <c r="MG36" s="277">
        <v>0</v>
      </c>
      <c r="MH36" s="277">
        <v>0</v>
      </c>
      <c r="MI36" s="277">
        <v>0</v>
      </c>
      <c r="MJ36" s="277">
        <v>0</v>
      </c>
      <c r="MK36" s="277">
        <v>0</v>
      </c>
      <c r="ML36" s="277">
        <v>0</v>
      </c>
      <c r="MM36" s="277">
        <v>0</v>
      </c>
      <c r="MN36" s="277">
        <v>0</v>
      </c>
      <c r="MO36" s="277">
        <v>0</v>
      </c>
      <c r="MP36" s="277">
        <v>0</v>
      </c>
      <c r="MQ36" s="277">
        <v>0</v>
      </c>
      <c r="MR36" s="277">
        <v>0</v>
      </c>
      <c r="MS36" s="277">
        <v>0</v>
      </c>
      <c r="MT36" s="277">
        <v>0</v>
      </c>
      <c r="MU36" s="277">
        <v>0</v>
      </c>
      <c r="MV36" s="277">
        <v>0</v>
      </c>
      <c r="MW36" s="277">
        <v>0</v>
      </c>
      <c r="MX36" s="277">
        <v>0</v>
      </c>
      <c r="MY36" s="277">
        <v>0</v>
      </c>
      <c r="MZ36" s="277">
        <v>0</v>
      </c>
      <c r="NA36" s="277">
        <v>0</v>
      </c>
      <c r="NB36" s="277">
        <v>0</v>
      </c>
      <c r="NC36" s="277">
        <v>0</v>
      </c>
      <c r="ND36" s="277">
        <v>0</v>
      </c>
      <c r="NE36" s="277">
        <v>0</v>
      </c>
      <c r="NF36" s="277">
        <v>0</v>
      </c>
      <c r="NG36" s="277">
        <v>0</v>
      </c>
      <c r="NH36" s="277">
        <v>0</v>
      </c>
      <c r="NI36" s="277">
        <v>0</v>
      </c>
      <c r="NJ36" s="277">
        <v>0</v>
      </c>
      <c r="NK36" s="277">
        <v>0</v>
      </c>
      <c r="NL36" s="277">
        <v>0</v>
      </c>
      <c r="NM36" s="277">
        <v>0</v>
      </c>
      <c r="NN36" s="277">
        <v>0</v>
      </c>
      <c r="NO36" s="277">
        <v>0</v>
      </c>
      <c r="NP36" s="277">
        <v>0</v>
      </c>
      <c r="NQ36" s="277">
        <v>0</v>
      </c>
      <c r="NR36" s="277">
        <v>0</v>
      </c>
      <c r="NS36" s="277">
        <v>0</v>
      </c>
      <c r="NT36" s="277">
        <v>0</v>
      </c>
      <c r="NU36" s="277">
        <v>0</v>
      </c>
      <c r="NV36" s="277">
        <v>0</v>
      </c>
      <c r="NW36" s="277">
        <v>0</v>
      </c>
      <c r="NX36" s="277">
        <v>0</v>
      </c>
      <c r="NY36" s="277">
        <v>0</v>
      </c>
      <c r="NZ36" s="277">
        <v>0</v>
      </c>
      <c r="OA36" s="277">
        <v>0</v>
      </c>
      <c r="OB36" s="277">
        <v>0</v>
      </c>
      <c r="OC36" s="277">
        <v>0</v>
      </c>
      <c r="OD36" s="277">
        <v>0</v>
      </c>
      <c r="OE36" s="277">
        <v>0</v>
      </c>
      <c r="OF36" s="277">
        <v>0</v>
      </c>
      <c r="OG36" s="277">
        <v>0</v>
      </c>
      <c r="OH36" s="277">
        <v>0</v>
      </c>
      <c r="OI36" s="277">
        <v>0</v>
      </c>
      <c r="OJ36" s="277">
        <v>0</v>
      </c>
      <c r="OK36" s="277">
        <v>0</v>
      </c>
      <c r="OL36" s="277">
        <v>0</v>
      </c>
      <c r="OM36" s="277">
        <v>0</v>
      </c>
      <c r="ON36" s="277">
        <v>0</v>
      </c>
      <c r="OO36" s="277">
        <v>0</v>
      </c>
      <c r="OP36" s="277">
        <v>0</v>
      </c>
      <c r="OQ36" s="277">
        <v>0</v>
      </c>
      <c r="OR36" s="277">
        <v>0</v>
      </c>
      <c r="OS36" s="277">
        <v>0</v>
      </c>
      <c r="OT36" s="277">
        <v>0</v>
      </c>
      <c r="OU36" s="277">
        <v>0</v>
      </c>
      <c r="OV36" s="277">
        <v>0</v>
      </c>
      <c r="OW36" s="277">
        <v>0</v>
      </c>
      <c r="OX36" s="277">
        <v>0</v>
      </c>
      <c r="OY36" s="277">
        <v>0</v>
      </c>
      <c r="OZ36" s="277">
        <v>0</v>
      </c>
      <c r="PA36" s="277">
        <v>0</v>
      </c>
      <c r="PB36" s="277">
        <v>0</v>
      </c>
      <c r="PC36" s="277">
        <v>0</v>
      </c>
      <c r="PD36" s="277">
        <v>0</v>
      </c>
      <c r="PE36" s="277">
        <v>0</v>
      </c>
      <c r="PF36" s="277">
        <v>0</v>
      </c>
      <c r="PG36" s="277">
        <v>0</v>
      </c>
      <c r="PH36" s="277">
        <v>0</v>
      </c>
      <c r="PI36" s="277">
        <v>0</v>
      </c>
      <c r="PJ36" s="277">
        <v>0</v>
      </c>
      <c r="PK36" s="277">
        <v>0</v>
      </c>
      <c r="PL36" s="277">
        <v>0</v>
      </c>
      <c r="PM36" s="277">
        <v>0</v>
      </c>
      <c r="PN36" s="277">
        <v>0</v>
      </c>
      <c r="PO36" s="277">
        <v>0</v>
      </c>
      <c r="PP36" s="277">
        <v>0</v>
      </c>
      <c r="PQ36" s="277">
        <v>0</v>
      </c>
      <c r="PR36" s="277">
        <v>0</v>
      </c>
      <c r="PS36" s="277">
        <v>0</v>
      </c>
      <c r="PT36" s="277">
        <v>0</v>
      </c>
      <c r="PU36" s="277">
        <v>0</v>
      </c>
      <c r="PV36" s="277">
        <v>0</v>
      </c>
      <c r="PW36" s="277">
        <v>0</v>
      </c>
      <c r="PX36" s="277">
        <v>0</v>
      </c>
      <c r="PY36" s="277">
        <v>0</v>
      </c>
      <c r="PZ36" s="277">
        <v>0</v>
      </c>
      <c r="QA36" s="277">
        <v>0</v>
      </c>
      <c r="QB36" s="277">
        <v>0</v>
      </c>
      <c r="QC36" s="277">
        <v>0</v>
      </c>
      <c r="QD36" s="277">
        <v>0</v>
      </c>
      <c r="QE36" s="277">
        <v>0</v>
      </c>
      <c r="QF36" s="277">
        <v>0</v>
      </c>
      <c r="QG36" s="277">
        <v>0</v>
      </c>
      <c r="QH36" s="277">
        <v>0</v>
      </c>
      <c r="QI36" s="277">
        <v>0</v>
      </c>
      <c r="QJ36" s="277">
        <v>0</v>
      </c>
      <c r="QK36" s="277">
        <v>0</v>
      </c>
      <c r="QL36" s="277">
        <v>0</v>
      </c>
      <c r="QM36" s="277">
        <v>0</v>
      </c>
      <c r="QN36" s="277">
        <v>0</v>
      </c>
      <c r="QO36" s="277">
        <v>0</v>
      </c>
      <c r="QP36" s="277">
        <v>0</v>
      </c>
      <c r="QQ36" s="277">
        <v>0</v>
      </c>
      <c r="QR36" s="277">
        <v>0</v>
      </c>
      <c r="QS36" s="277">
        <v>0</v>
      </c>
      <c r="QT36" s="277">
        <v>0</v>
      </c>
      <c r="QU36" s="277">
        <v>0</v>
      </c>
      <c r="QV36" s="277">
        <v>0</v>
      </c>
      <c r="QW36" s="277">
        <v>0</v>
      </c>
      <c r="QX36" s="277">
        <v>0</v>
      </c>
      <c r="QY36" s="277">
        <v>0</v>
      </c>
      <c r="QZ36" s="277">
        <v>0</v>
      </c>
      <c r="RA36" s="277">
        <v>0</v>
      </c>
      <c r="RB36" s="277">
        <v>0</v>
      </c>
      <c r="RC36" s="277">
        <v>0</v>
      </c>
      <c r="RD36" s="277">
        <v>0</v>
      </c>
      <c r="RE36" s="277">
        <v>0</v>
      </c>
      <c r="RF36" s="277">
        <v>0</v>
      </c>
      <c r="RG36" s="277">
        <v>0</v>
      </c>
      <c r="RH36" s="277">
        <v>0</v>
      </c>
      <c r="RI36" s="277">
        <v>0</v>
      </c>
      <c r="RJ36" s="277">
        <v>0</v>
      </c>
      <c r="RK36" s="277">
        <v>0</v>
      </c>
      <c r="RL36" s="277">
        <v>0</v>
      </c>
      <c r="RM36" s="277">
        <v>0</v>
      </c>
      <c r="RN36" s="277">
        <v>0</v>
      </c>
      <c r="RO36" s="277">
        <v>0</v>
      </c>
      <c r="RP36" s="277">
        <v>0</v>
      </c>
      <c r="RQ36" s="277">
        <v>0</v>
      </c>
      <c r="RR36" s="277">
        <v>0</v>
      </c>
      <c r="RS36" s="277">
        <v>0</v>
      </c>
      <c r="RT36" s="277">
        <v>0</v>
      </c>
      <c r="RU36" s="277">
        <v>0</v>
      </c>
      <c r="RV36" s="277">
        <v>0</v>
      </c>
      <c r="RW36" s="277">
        <v>0</v>
      </c>
      <c r="RX36" s="277">
        <v>0</v>
      </c>
      <c r="RY36" s="277">
        <v>0</v>
      </c>
      <c r="RZ36" s="277">
        <v>0</v>
      </c>
      <c r="SA36" s="277">
        <v>0</v>
      </c>
      <c r="SB36" s="277">
        <v>0</v>
      </c>
      <c r="SC36" s="277">
        <v>0</v>
      </c>
      <c r="SD36" s="277">
        <v>0</v>
      </c>
      <c r="SE36" s="277">
        <v>0</v>
      </c>
      <c r="SF36" s="277">
        <v>0</v>
      </c>
      <c r="SG36" s="277">
        <v>0</v>
      </c>
      <c r="SH36" s="277">
        <v>0</v>
      </c>
      <c r="SI36" s="277">
        <v>0</v>
      </c>
      <c r="SJ36" s="277">
        <v>0</v>
      </c>
      <c r="SK36" s="277">
        <v>0</v>
      </c>
      <c r="SL36" s="277">
        <v>0</v>
      </c>
      <c r="SM36" s="277">
        <v>0</v>
      </c>
      <c r="SN36" s="277">
        <v>0</v>
      </c>
      <c r="SO36" s="277">
        <v>0</v>
      </c>
      <c r="SP36" s="277">
        <v>0</v>
      </c>
      <c r="SQ36" s="277">
        <v>0</v>
      </c>
      <c r="SR36" s="277">
        <v>0</v>
      </c>
      <c r="SS36" s="277">
        <v>0</v>
      </c>
      <c r="ST36" s="277">
        <v>0</v>
      </c>
      <c r="SU36" s="277">
        <v>0</v>
      </c>
      <c r="SV36" s="277">
        <v>0</v>
      </c>
      <c r="SW36" s="277">
        <v>0</v>
      </c>
      <c r="SX36" s="277">
        <v>0</v>
      </c>
      <c r="SY36" s="277">
        <v>0</v>
      </c>
      <c r="SZ36" s="277">
        <v>0</v>
      </c>
      <c r="TA36" s="277">
        <v>0</v>
      </c>
      <c r="TB36" s="277">
        <v>0</v>
      </c>
      <c r="TC36" s="277">
        <v>0</v>
      </c>
      <c r="TD36" s="277">
        <v>0</v>
      </c>
      <c r="TE36" s="277">
        <v>0</v>
      </c>
      <c r="TF36" s="277">
        <v>0</v>
      </c>
      <c r="TG36" s="277">
        <v>0</v>
      </c>
      <c r="TH36" s="277">
        <v>0</v>
      </c>
      <c r="TI36" s="277">
        <v>0</v>
      </c>
      <c r="TJ36" s="277">
        <v>0</v>
      </c>
      <c r="TK36" s="277">
        <v>0</v>
      </c>
      <c r="TL36" s="277">
        <v>0</v>
      </c>
      <c r="TM36" s="277">
        <v>0</v>
      </c>
      <c r="TN36" s="277">
        <v>0</v>
      </c>
      <c r="TO36" s="277">
        <v>0</v>
      </c>
      <c r="TP36" s="277">
        <v>0</v>
      </c>
      <c r="TQ36" s="277">
        <v>0</v>
      </c>
      <c r="TR36" s="277">
        <v>0</v>
      </c>
      <c r="TS36" s="277">
        <v>0</v>
      </c>
      <c r="TT36" s="277">
        <v>0</v>
      </c>
      <c r="TU36" s="277">
        <v>0</v>
      </c>
      <c r="TV36" s="277">
        <v>0</v>
      </c>
      <c r="TW36" s="277">
        <v>0</v>
      </c>
      <c r="TX36" s="277">
        <v>0</v>
      </c>
      <c r="TY36" s="277">
        <v>0</v>
      </c>
      <c r="TZ36" s="277">
        <v>0</v>
      </c>
      <c r="UA36" s="277">
        <v>0</v>
      </c>
      <c r="UB36" s="277">
        <v>0</v>
      </c>
      <c r="UC36" s="277">
        <v>0</v>
      </c>
      <c r="UD36" s="277">
        <v>0</v>
      </c>
      <c r="UE36" s="277">
        <v>0</v>
      </c>
      <c r="UF36" s="277">
        <v>0</v>
      </c>
      <c r="UG36" s="277">
        <v>0</v>
      </c>
      <c r="UH36" s="277">
        <v>0</v>
      </c>
      <c r="UI36" s="277">
        <v>0</v>
      </c>
      <c r="UJ36" s="277">
        <v>0</v>
      </c>
      <c r="UK36" s="277">
        <v>0</v>
      </c>
      <c r="UL36" s="277">
        <v>0</v>
      </c>
      <c r="UM36" s="277">
        <v>0</v>
      </c>
      <c r="UN36" s="277">
        <v>0</v>
      </c>
      <c r="UO36" s="277">
        <v>0</v>
      </c>
      <c r="UP36" s="277">
        <v>0</v>
      </c>
      <c r="UQ36" s="277">
        <v>0</v>
      </c>
      <c r="UR36" s="277">
        <v>0</v>
      </c>
      <c r="US36" s="277">
        <v>0</v>
      </c>
      <c r="UT36" s="277">
        <v>0</v>
      </c>
      <c r="UU36" s="277">
        <v>0</v>
      </c>
      <c r="UV36" s="277">
        <v>0</v>
      </c>
      <c r="UW36" s="277">
        <v>0</v>
      </c>
      <c r="UX36" s="277">
        <v>0</v>
      </c>
      <c r="UY36" s="277">
        <v>0</v>
      </c>
      <c r="UZ36" s="277">
        <v>0</v>
      </c>
      <c r="VA36" s="277">
        <v>0</v>
      </c>
      <c r="VB36" s="277">
        <v>0</v>
      </c>
      <c r="VC36" s="277">
        <v>0</v>
      </c>
      <c r="VD36" s="277">
        <v>0</v>
      </c>
      <c r="VE36" s="277">
        <v>0</v>
      </c>
      <c r="VF36" s="277">
        <v>0</v>
      </c>
      <c r="VG36" s="277">
        <v>0</v>
      </c>
      <c r="VH36" s="277">
        <v>0</v>
      </c>
      <c r="VI36" s="277">
        <v>0</v>
      </c>
      <c r="VJ36" s="277">
        <v>0</v>
      </c>
      <c r="VK36" s="277">
        <v>0</v>
      </c>
      <c r="VL36" s="277">
        <v>0</v>
      </c>
      <c r="VM36" s="277">
        <v>0</v>
      </c>
      <c r="VN36" s="277">
        <v>0</v>
      </c>
      <c r="VO36" s="277">
        <v>0</v>
      </c>
      <c r="VP36" s="277">
        <v>0</v>
      </c>
      <c r="VQ36" s="277">
        <v>0</v>
      </c>
      <c r="VR36" s="277">
        <v>0</v>
      </c>
      <c r="VS36" s="277">
        <v>0</v>
      </c>
      <c r="VT36" s="277">
        <v>0</v>
      </c>
      <c r="VU36" s="277">
        <v>0</v>
      </c>
      <c r="VV36" s="277">
        <v>0</v>
      </c>
      <c r="VW36" s="277">
        <v>0</v>
      </c>
      <c r="VX36" s="277">
        <v>0</v>
      </c>
      <c r="VY36" s="277">
        <v>0</v>
      </c>
      <c r="VZ36" s="277">
        <v>0</v>
      </c>
      <c r="WA36" s="277">
        <v>0</v>
      </c>
      <c r="WB36" s="277">
        <v>0</v>
      </c>
      <c r="WC36" s="277">
        <v>0</v>
      </c>
      <c r="WD36" s="277">
        <v>0</v>
      </c>
      <c r="WE36" s="277">
        <v>0</v>
      </c>
      <c r="WF36" s="277">
        <v>0</v>
      </c>
      <c r="WG36" s="277">
        <v>0</v>
      </c>
      <c r="WH36" s="277">
        <v>0</v>
      </c>
      <c r="WI36" s="277">
        <v>0</v>
      </c>
      <c r="WJ36" s="277">
        <v>0</v>
      </c>
      <c r="WK36" s="277">
        <v>0</v>
      </c>
      <c r="WL36" s="277">
        <v>0</v>
      </c>
      <c r="WM36" s="277">
        <v>0</v>
      </c>
      <c r="WN36" s="277">
        <v>0</v>
      </c>
      <c r="WO36" s="277">
        <v>0</v>
      </c>
      <c r="WP36" s="277">
        <v>0</v>
      </c>
      <c r="WQ36" s="277">
        <v>0</v>
      </c>
      <c r="WR36" s="277">
        <v>0</v>
      </c>
      <c r="WS36" s="277">
        <v>0</v>
      </c>
      <c r="WT36" s="277">
        <v>0</v>
      </c>
      <c r="WU36" s="277">
        <v>0</v>
      </c>
      <c r="WV36" s="277">
        <v>0</v>
      </c>
      <c r="WW36" s="277">
        <v>0</v>
      </c>
      <c r="WX36" s="277">
        <v>0</v>
      </c>
      <c r="WY36" s="277">
        <v>0</v>
      </c>
      <c r="WZ36" s="277">
        <v>0</v>
      </c>
      <c r="XA36" s="277">
        <v>0</v>
      </c>
      <c r="XB36" s="277">
        <v>0</v>
      </c>
      <c r="XC36" s="277">
        <v>0</v>
      </c>
      <c r="XD36" s="277">
        <v>31</v>
      </c>
      <c r="XE36" s="277">
        <v>0</v>
      </c>
      <c r="XF36" s="277">
        <v>0</v>
      </c>
      <c r="XG36" s="277">
        <v>0</v>
      </c>
      <c r="XH36" s="277">
        <v>0</v>
      </c>
      <c r="XI36" s="277">
        <v>0</v>
      </c>
      <c r="XJ36" s="277">
        <v>42</v>
      </c>
      <c r="XK36" s="277">
        <v>0</v>
      </c>
      <c r="XL36" s="277">
        <v>0</v>
      </c>
      <c r="XM36" s="277">
        <v>15</v>
      </c>
      <c r="XN36" s="277">
        <v>0</v>
      </c>
      <c r="XO36" s="277">
        <v>0</v>
      </c>
      <c r="XP36" s="277">
        <v>32</v>
      </c>
      <c r="XQ36" s="277">
        <v>0</v>
      </c>
      <c r="XR36" s="277">
        <v>0</v>
      </c>
      <c r="XS36" s="277">
        <v>0</v>
      </c>
      <c r="XT36" s="277">
        <v>0</v>
      </c>
      <c r="XU36" s="277">
        <v>0</v>
      </c>
      <c r="XV36" s="277">
        <v>0</v>
      </c>
      <c r="XW36" s="277">
        <v>0</v>
      </c>
      <c r="XX36" s="277">
        <v>0</v>
      </c>
      <c r="XY36" s="277">
        <v>0</v>
      </c>
      <c r="XZ36" s="277">
        <v>0</v>
      </c>
      <c r="YA36" s="277">
        <v>0</v>
      </c>
      <c r="YB36" s="277">
        <v>0</v>
      </c>
      <c r="YC36" s="277">
        <v>0</v>
      </c>
      <c r="YD36" s="277">
        <v>0</v>
      </c>
      <c r="YE36" s="277">
        <v>0</v>
      </c>
      <c r="YF36" s="277">
        <v>0</v>
      </c>
      <c r="YG36" s="277">
        <v>0</v>
      </c>
      <c r="YH36" s="277">
        <v>72</v>
      </c>
      <c r="YI36" s="277">
        <v>0</v>
      </c>
      <c r="YJ36" s="277">
        <v>0</v>
      </c>
      <c r="YK36" s="277">
        <v>68</v>
      </c>
      <c r="YL36" s="277">
        <v>0</v>
      </c>
      <c r="YM36" s="277">
        <v>0</v>
      </c>
      <c r="YN36" s="277">
        <v>0</v>
      </c>
      <c r="YO36" s="277">
        <v>0</v>
      </c>
      <c r="YP36" s="277">
        <v>0</v>
      </c>
      <c r="YQ36" s="277">
        <v>0</v>
      </c>
      <c r="YR36" s="277">
        <v>0</v>
      </c>
      <c r="YS36" s="277">
        <v>0</v>
      </c>
      <c r="YT36" s="277">
        <v>0</v>
      </c>
      <c r="YU36" s="277">
        <v>0</v>
      </c>
      <c r="YV36" s="277">
        <v>0</v>
      </c>
      <c r="YW36" s="277">
        <v>0</v>
      </c>
      <c r="YX36" s="277">
        <v>0</v>
      </c>
      <c r="YY36" s="277">
        <v>0</v>
      </c>
      <c r="YZ36" s="277">
        <v>0</v>
      </c>
      <c r="ZA36" s="277">
        <v>0</v>
      </c>
      <c r="ZB36" s="277">
        <v>0</v>
      </c>
      <c r="ZC36" s="277">
        <v>0</v>
      </c>
      <c r="ZD36" s="277">
        <v>0</v>
      </c>
      <c r="ZE36" s="277">
        <v>0</v>
      </c>
      <c r="ZF36" s="277">
        <v>0</v>
      </c>
      <c r="ZG36" s="277">
        <v>0</v>
      </c>
      <c r="ZH36" s="277">
        <v>0</v>
      </c>
      <c r="ZI36" s="277">
        <v>0</v>
      </c>
      <c r="ZJ36" s="277">
        <v>0</v>
      </c>
      <c r="ZK36" s="277">
        <v>0</v>
      </c>
      <c r="ZL36" s="277">
        <v>0</v>
      </c>
      <c r="ZM36" s="277">
        <v>0</v>
      </c>
      <c r="ZN36" s="277">
        <v>0</v>
      </c>
      <c r="ZO36" s="277">
        <v>0</v>
      </c>
      <c r="ZP36" s="277">
        <v>0</v>
      </c>
      <c r="ZQ36" s="277">
        <v>0</v>
      </c>
      <c r="ZR36" s="277">
        <v>0</v>
      </c>
      <c r="ZS36" s="277">
        <v>0</v>
      </c>
      <c r="ZT36" s="277">
        <v>0</v>
      </c>
      <c r="ZU36" s="277">
        <v>0</v>
      </c>
      <c r="ZV36" s="277">
        <v>0</v>
      </c>
      <c r="ZW36" s="277">
        <v>0</v>
      </c>
      <c r="ZX36" s="277">
        <v>0</v>
      </c>
      <c r="ZY36" s="277">
        <v>0</v>
      </c>
      <c r="ZZ36" s="277">
        <v>0</v>
      </c>
      <c r="AAA36" s="277">
        <v>0</v>
      </c>
      <c r="AAB36" s="277">
        <v>0</v>
      </c>
      <c r="AAC36" s="277">
        <v>0</v>
      </c>
      <c r="AAD36" s="277">
        <v>0</v>
      </c>
      <c r="AAE36" s="277">
        <v>0</v>
      </c>
      <c r="AAF36" s="277">
        <v>0</v>
      </c>
      <c r="AAG36" s="277">
        <v>0</v>
      </c>
      <c r="AAH36" s="277">
        <v>0</v>
      </c>
      <c r="AAI36" s="277">
        <v>0</v>
      </c>
      <c r="AAJ36" s="277">
        <v>0</v>
      </c>
      <c r="AAK36" s="277">
        <v>0</v>
      </c>
      <c r="AAL36" s="277">
        <v>0</v>
      </c>
      <c r="AAM36" s="277">
        <v>0</v>
      </c>
      <c r="AAN36" s="277">
        <v>0</v>
      </c>
      <c r="AAO36" s="181"/>
    </row>
    <row r="37" spans="1:717" ht="15" thickBot="1" x14ac:dyDescent="0.35">
      <c r="D37" s="3" t="s">
        <v>466</v>
      </c>
      <c r="F37" s="3">
        <v>666530</v>
      </c>
      <c r="G37" s="3" t="s">
        <v>84</v>
      </c>
      <c r="H37" s="275">
        <f t="shared" si="44"/>
        <v>2.1666666666666665</v>
      </c>
      <c r="I37" s="135" t="str">
        <f t="shared" si="44"/>
        <v/>
      </c>
      <c r="J37" s="276" t="str">
        <f t="shared" si="44"/>
        <v/>
      </c>
      <c r="K37" s="275" cm="1">
        <f t="array" ref="K37">IFERROR(
  _xlfn.STDEV.S(
    IF(
      ($AA$19:$AAN$19=K$20) *
      ($AA37:$AAN37&gt;0) *
      ($AA$17:$AAN$17 &gt;= $H$17) *
      ($AA$17:$AAN$17 &lt;= $I$17),
      $AA37:$AAN37
    )
  ),
  ""
)</f>
        <v>1.4719601443879744</v>
      </c>
      <c r="L37" s="135" t="str" cm="1">
        <f t="array" ref="L37">IFERROR(
  _xlfn.STDEV.S(
    IF(
      ($AA$19:$AAN$19=L$20) *
      ($AA37:$AAN37&gt;0) *
      ($AA$17:$AAN$17 &gt;= $H$17) *
      ($AA$17:$AAN$17 &lt;= $I$17),
      $AA37:$AAN37
    )
  ),
  ""
)</f>
        <v/>
      </c>
      <c r="M37" s="276" t="str" cm="1">
        <f t="array" ref="M37">IFERROR(
  _xlfn.STDEV.S(
    IF(
      ($AA$19:$AAN$19=M$20) *
      ($AA37:$AAN37&gt;0) *
      ($AA$17:$AAN$17 &gt;= $H$17) *
      ($AA$17:$AAN$17 &lt;= $I$17),
      $AA37:$AAN37
    )
  ),
  ""
)</f>
        <v/>
      </c>
      <c r="N37" s="275">
        <f t="shared" si="45"/>
        <v>0</v>
      </c>
      <c r="O37" s="135">
        <f t="shared" si="45"/>
        <v>0</v>
      </c>
      <c r="P37" s="276">
        <f t="shared" si="45"/>
        <v>0</v>
      </c>
      <c r="Q37">
        <f>VLOOKUP($F37,Old!$C$23:$G$43,3)</f>
        <v>0.5</v>
      </c>
      <c r="R37">
        <f t="shared" si="46"/>
        <v>1.0833333333333333</v>
      </c>
      <c r="S37" t="str">
        <f t="shared" si="46"/>
        <v/>
      </c>
      <c r="T37" t="str">
        <f t="shared" si="47"/>
        <v/>
      </c>
      <c r="U37">
        <f>VLOOKUP($F37,Old!$C$23:$G$43,5)</f>
        <v>0.5</v>
      </c>
      <c r="V37" t="str">
        <f t="shared" si="48"/>
        <v/>
      </c>
      <c r="W37" s="204"/>
      <c r="X37" s="206"/>
      <c r="Y37" s="290" t="e">
        <f>Y36/N15</f>
        <v>#VALUE!</v>
      </c>
      <c r="Z37" s="3">
        <v>666530</v>
      </c>
      <c r="AA37" s="277">
        <v>0</v>
      </c>
      <c r="AB37" s="277">
        <v>0</v>
      </c>
      <c r="AC37" s="277">
        <v>0</v>
      </c>
      <c r="AD37" s="277">
        <v>0</v>
      </c>
      <c r="AE37" s="277">
        <v>0</v>
      </c>
      <c r="AF37" s="277">
        <v>0</v>
      </c>
      <c r="AG37" s="277">
        <v>0</v>
      </c>
      <c r="AH37" s="277">
        <v>0</v>
      </c>
      <c r="AI37" s="277">
        <v>0</v>
      </c>
      <c r="AJ37" s="277">
        <v>0</v>
      </c>
      <c r="AK37" s="277">
        <v>0</v>
      </c>
      <c r="AL37" s="277">
        <v>0</v>
      </c>
      <c r="AM37" s="277">
        <v>0</v>
      </c>
      <c r="AN37" s="277">
        <v>0</v>
      </c>
      <c r="AO37" s="277">
        <v>0</v>
      </c>
      <c r="AP37" s="277">
        <v>0</v>
      </c>
      <c r="AQ37" s="277">
        <v>0</v>
      </c>
      <c r="AR37" s="277">
        <v>0</v>
      </c>
      <c r="AS37" s="277">
        <v>0</v>
      </c>
      <c r="AT37" s="277">
        <v>0</v>
      </c>
      <c r="AU37" s="277">
        <v>0</v>
      </c>
      <c r="AV37" s="277">
        <v>0</v>
      </c>
      <c r="AW37" s="277">
        <v>0</v>
      </c>
      <c r="AX37" s="277">
        <v>0</v>
      </c>
      <c r="AY37" s="277">
        <v>0</v>
      </c>
      <c r="AZ37" s="277">
        <v>0</v>
      </c>
      <c r="BA37" s="277">
        <v>0</v>
      </c>
      <c r="BB37" s="277">
        <v>0</v>
      </c>
      <c r="BC37" s="277">
        <v>0</v>
      </c>
      <c r="BD37" s="277">
        <v>0</v>
      </c>
      <c r="BE37" s="277">
        <v>0</v>
      </c>
      <c r="BF37" s="277">
        <v>0</v>
      </c>
      <c r="BG37" s="277">
        <v>0</v>
      </c>
      <c r="BH37" s="277">
        <v>0</v>
      </c>
      <c r="BI37" s="277">
        <v>0</v>
      </c>
      <c r="BJ37" s="277">
        <v>0</v>
      </c>
      <c r="BK37" s="277">
        <v>0</v>
      </c>
      <c r="BL37" s="277">
        <v>0</v>
      </c>
      <c r="BM37" s="277">
        <v>0</v>
      </c>
      <c r="BN37" s="277">
        <v>0</v>
      </c>
      <c r="BO37" s="277">
        <v>0</v>
      </c>
      <c r="BP37" s="277">
        <v>0</v>
      </c>
      <c r="BQ37" s="277">
        <v>0</v>
      </c>
      <c r="BR37" s="277">
        <v>0</v>
      </c>
      <c r="BS37" s="277">
        <v>0</v>
      </c>
      <c r="BT37" s="277">
        <v>0</v>
      </c>
      <c r="BU37" s="277">
        <v>0</v>
      </c>
      <c r="BV37" s="277">
        <v>0</v>
      </c>
      <c r="BW37" s="277">
        <v>0</v>
      </c>
      <c r="BX37" s="277">
        <v>0</v>
      </c>
      <c r="BY37" s="277">
        <v>0</v>
      </c>
      <c r="BZ37" s="277">
        <v>0</v>
      </c>
      <c r="CA37" s="277">
        <v>0</v>
      </c>
      <c r="CB37" s="277">
        <v>0</v>
      </c>
      <c r="CC37" s="277">
        <v>0</v>
      </c>
      <c r="CD37" s="277">
        <v>0</v>
      </c>
      <c r="CE37" s="277">
        <v>0</v>
      </c>
      <c r="CF37" s="277">
        <v>0</v>
      </c>
      <c r="CG37" s="277">
        <v>0</v>
      </c>
      <c r="CH37" s="277">
        <v>0</v>
      </c>
      <c r="CI37" s="277">
        <v>0</v>
      </c>
      <c r="CJ37" s="277">
        <v>0</v>
      </c>
      <c r="CK37" s="277">
        <v>0</v>
      </c>
      <c r="CL37" s="277">
        <v>0</v>
      </c>
      <c r="CM37" s="277">
        <v>0</v>
      </c>
      <c r="CN37" s="277">
        <v>0</v>
      </c>
      <c r="CO37" s="277">
        <v>0</v>
      </c>
      <c r="CP37" s="277">
        <v>0</v>
      </c>
      <c r="CQ37" s="277">
        <v>0</v>
      </c>
      <c r="CR37" s="277">
        <v>0</v>
      </c>
      <c r="CS37" s="277">
        <v>0</v>
      </c>
      <c r="CT37" s="277">
        <v>0</v>
      </c>
      <c r="CU37" s="277">
        <v>0</v>
      </c>
      <c r="CV37" s="277">
        <v>0</v>
      </c>
      <c r="CW37" s="277">
        <v>0</v>
      </c>
      <c r="CX37" s="277">
        <v>0</v>
      </c>
      <c r="CY37" s="277">
        <v>0</v>
      </c>
      <c r="CZ37" s="277">
        <v>0</v>
      </c>
      <c r="DA37" s="277">
        <v>0</v>
      </c>
      <c r="DB37" s="277">
        <v>0</v>
      </c>
      <c r="DC37" s="277">
        <v>0</v>
      </c>
      <c r="DD37" s="277">
        <v>10</v>
      </c>
      <c r="DE37" s="277">
        <v>0</v>
      </c>
      <c r="DF37" s="277">
        <v>0</v>
      </c>
      <c r="DG37" s="277">
        <v>0</v>
      </c>
      <c r="DH37" s="277">
        <v>0</v>
      </c>
      <c r="DI37" s="277">
        <v>0</v>
      </c>
      <c r="DJ37" s="277">
        <v>0</v>
      </c>
      <c r="DK37" s="277">
        <v>0</v>
      </c>
      <c r="DL37" s="277">
        <v>0</v>
      </c>
      <c r="DM37" s="277">
        <v>2</v>
      </c>
      <c r="DN37" s="277">
        <v>0</v>
      </c>
      <c r="DO37" s="277">
        <v>0</v>
      </c>
      <c r="DP37" s="277">
        <v>0</v>
      </c>
      <c r="DQ37" s="277">
        <v>0</v>
      </c>
      <c r="DR37" s="277">
        <v>0</v>
      </c>
      <c r="DS37" s="277">
        <v>3</v>
      </c>
      <c r="DT37" s="277">
        <v>0</v>
      </c>
      <c r="DU37" s="277">
        <v>0</v>
      </c>
      <c r="DV37" s="277">
        <v>25</v>
      </c>
      <c r="DW37" s="277">
        <v>0</v>
      </c>
      <c r="DX37" s="277">
        <v>0</v>
      </c>
      <c r="DY37" s="277">
        <v>0</v>
      </c>
      <c r="DZ37" s="277">
        <v>0</v>
      </c>
      <c r="EA37" s="277">
        <v>0</v>
      </c>
      <c r="EB37" s="277">
        <v>0</v>
      </c>
      <c r="EC37" s="277">
        <v>0</v>
      </c>
      <c r="ED37" s="277">
        <v>0</v>
      </c>
      <c r="EE37" s="277">
        <v>0</v>
      </c>
      <c r="EF37" s="277">
        <v>0</v>
      </c>
      <c r="EG37" s="277">
        <v>0</v>
      </c>
      <c r="EH37" s="277">
        <v>0</v>
      </c>
      <c r="EI37" s="277">
        <v>0</v>
      </c>
      <c r="EJ37" s="277">
        <v>0</v>
      </c>
      <c r="EK37" s="277">
        <v>0</v>
      </c>
      <c r="EL37" s="277">
        <v>0</v>
      </c>
      <c r="EM37" s="277">
        <v>0</v>
      </c>
      <c r="EN37" s="277">
        <v>0</v>
      </c>
      <c r="EO37" s="277">
        <v>0</v>
      </c>
      <c r="EP37" s="277">
        <v>0</v>
      </c>
      <c r="EQ37" s="277">
        <v>1</v>
      </c>
      <c r="ER37" s="277">
        <v>0</v>
      </c>
      <c r="ES37" s="277">
        <v>0</v>
      </c>
      <c r="ET37" s="277">
        <v>0</v>
      </c>
      <c r="EU37" s="277">
        <v>0</v>
      </c>
      <c r="EV37" s="277">
        <v>0</v>
      </c>
      <c r="EW37" s="277">
        <v>0</v>
      </c>
      <c r="EX37" s="277">
        <v>0</v>
      </c>
      <c r="EY37" s="277">
        <v>0</v>
      </c>
      <c r="EZ37" s="277">
        <v>0</v>
      </c>
      <c r="FA37" s="277">
        <v>0</v>
      </c>
      <c r="FB37" s="277">
        <v>0</v>
      </c>
      <c r="FC37" s="277">
        <v>0</v>
      </c>
      <c r="FD37" s="277">
        <v>0</v>
      </c>
      <c r="FE37" s="277">
        <v>0</v>
      </c>
      <c r="FF37" s="277">
        <v>0</v>
      </c>
      <c r="FG37" s="277">
        <v>0</v>
      </c>
      <c r="FH37" s="277">
        <v>0</v>
      </c>
      <c r="FI37" s="277">
        <v>0</v>
      </c>
      <c r="FJ37" s="277">
        <v>0</v>
      </c>
      <c r="FK37" s="277">
        <v>0</v>
      </c>
      <c r="FL37" s="277">
        <v>0</v>
      </c>
      <c r="FM37" s="277">
        <v>0</v>
      </c>
      <c r="FN37" s="277">
        <v>0</v>
      </c>
      <c r="FO37" s="277">
        <v>0</v>
      </c>
      <c r="FP37" s="277">
        <v>0</v>
      </c>
      <c r="FQ37" s="277">
        <v>0</v>
      </c>
      <c r="FR37" s="277">
        <v>0</v>
      </c>
      <c r="FS37" s="277">
        <v>0</v>
      </c>
      <c r="FT37" s="277">
        <v>0</v>
      </c>
      <c r="FU37" s="277">
        <v>0</v>
      </c>
      <c r="FV37" s="277">
        <v>0</v>
      </c>
      <c r="FW37" s="277">
        <v>0</v>
      </c>
      <c r="FX37" s="277">
        <v>0</v>
      </c>
      <c r="FY37" s="277">
        <v>0</v>
      </c>
      <c r="FZ37" s="277">
        <v>0</v>
      </c>
      <c r="GA37" s="277">
        <v>0</v>
      </c>
      <c r="GB37" s="277">
        <v>0</v>
      </c>
      <c r="GC37" s="277">
        <v>0</v>
      </c>
      <c r="GD37" s="277">
        <v>0</v>
      </c>
      <c r="GE37" s="277">
        <v>0</v>
      </c>
      <c r="GF37" s="277">
        <v>0</v>
      </c>
      <c r="GG37" s="277">
        <v>0</v>
      </c>
      <c r="GH37" s="277">
        <v>0</v>
      </c>
      <c r="GI37" s="277">
        <v>0</v>
      </c>
      <c r="GJ37" s="277">
        <v>0</v>
      </c>
      <c r="GK37" s="277">
        <v>0</v>
      </c>
      <c r="GL37" s="277">
        <v>0</v>
      </c>
      <c r="GM37" s="277">
        <v>0</v>
      </c>
      <c r="GN37" s="277">
        <v>0</v>
      </c>
      <c r="GO37" s="277">
        <v>0</v>
      </c>
      <c r="GP37" s="277">
        <v>0</v>
      </c>
      <c r="GQ37" s="277">
        <v>0</v>
      </c>
      <c r="GR37" s="277">
        <v>0</v>
      </c>
      <c r="GS37" s="277">
        <v>0</v>
      </c>
      <c r="GT37" s="277">
        <v>0</v>
      </c>
      <c r="GU37" s="277">
        <v>0</v>
      </c>
      <c r="GV37" s="277">
        <v>0</v>
      </c>
      <c r="GW37" s="277">
        <v>0</v>
      </c>
      <c r="GX37" s="277">
        <v>0</v>
      </c>
      <c r="GY37" s="277">
        <v>0</v>
      </c>
      <c r="GZ37" s="277">
        <v>0</v>
      </c>
      <c r="HA37" s="277">
        <v>0</v>
      </c>
      <c r="HB37" s="277">
        <v>0</v>
      </c>
      <c r="HC37" s="277">
        <v>0</v>
      </c>
      <c r="HD37" s="277">
        <v>0</v>
      </c>
      <c r="HE37" s="277">
        <v>0</v>
      </c>
      <c r="HF37" s="277">
        <v>0</v>
      </c>
      <c r="HG37" s="277">
        <v>0</v>
      </c>
      <c r="HH37" s="277">
        <v>0</v>
      </c>
      <c r="HI37" s="277">
        <v>0</v>
      </c>
      <c r="HJ37" s="277">
        <v>0</v>
      </c>
      <c r="HK37" s="277">
        <v>0</v>
      </c>
      <c r="HL37" s="277">
        <v>0</v>
      </c>
      <c r="HM37" s="277">
        <v>0</v>
      </c>
      <c r="HN37" s="277">
        <v>0</v>
      </c>
      <c r="HO37" s="277">
        <v>0</v>
      </c>
      <c r="HP37" s="277">
        <v>0</v>
      </c>
      <c r="HQ37" s="277">
        <v>0</v>
      </c>
      <c r="HR37" s="277">
        <v>0</v>
      </c>
      <c r="HS37" s="277">
        <v>0</v>
      </c>
      <c r="HT37" s="277">
        <v>0</v>
      </c>
      <c r="HU37" s="277">
        <v>0</v>
      </c>
      <c r="HV37" s="277">
        <v>0</v>
      </c>
      <c r="HW37" s="277">
        <v>0</v>
      </c>
      <c r="HX37" s="277">
        <v>0</v>
      </c>
      <c r="HY37" s="277">
        <v>0</v>
      </c>
      <c r="HZ37" s="277">
        <v>0</v>
      </c>
      <c r="IA37" s="277">
        <v>0</v>
      </c>
      <c r="IB37" s="277">
        <v>0</v>
      </c>
      <c r="IC37" s="277">
        <v>0</v>
      </c>
      <c r="ID37" s="277">
        <v>0</v>
      </c>
      <c r="IE37" s="277">
        <v>0</v>
      </c>
      <c r="IF37" s="277">
        <v>0</v>
      </c>
      <c r="IG37" s="277">
        <v>0</v>
      </c>
      <c r="IH37" s="277">
        <v>0</v>
      </c>
      <c r="II37" s="277">
        <v>14</v>
      </c>
      <c r="IJ37" s="277">
        <v>0</v>
      </c>
      <c r="IK37" s="277">
        <v>0</v>
      </c>
      <c r="IL37" s="277">
        <v>0</v>
      </c>
      <c r="IM37" s="277">
        <v>0</v>
      </c>
      <c r="IN37" s="277">
        <v>0</v>
      </c>
      <c r="IO37" s="277">
        <v>0</v>
      </c>
      <c r="IP37" s="277">
        <v>0</v>
      </c>
      <c r="IQ37" s="277">
        <v>0</v>
      </c>
      <c r="IR37" s="277">
        <v>0</v>
      </c>
      <c r="IS37" s="277">
        <v>0</v>
      </c>
      <c r="IT37" s="277">
        <v>0</v>
      </c>
      <c r="IU37" s="277">
        <v>0</v>
      </c>
      <c r="IV37" s="277">
        <v>0</v>
      </c>
      <c r="IW37" s="277">
        <v>0</v>
      </c>
      <c r="IX37" s="277">
        <v>0</v>
      </c>
      <c r="IY37" s="277">
        <v>0</v>
      </c>
      <c r="IZ37" s="277">
        <v>0</v>
      </c>
      <c r="JA37" s="277">
        <v>0</v>
      </c>
      <c r="JB37" s="277">
        <v>0</v>
      </c>
      <c r="JC37" s="277">
        <v>0</v>
      </c>
      <c r="JD37" s="277">
        <v>0</v>
      </c>
      <c r="JE37" s="277">
        <v>0</v>
      </c>
      <c r="JF37" s="277">
        <v>0</v>
      </c>
      <c r="JG37" s="277">
        <v>0</v>
      </c>
      <c r="JH37" s="277">
        <v>0</v>
      </c>
      <c r="JI37" s="277">
        <v>0</v>
      </c>
      <c r="JJ37" s="277">
        <v>0</v>
      </c>
      <c r="JK37" s="277">
        <v>0</v>
      </c>
      <c r="JL37" s="277">
        <v>0</v>
      </c>
      <c r="JM37" s="277">
        <v>0</v>
      </c>
      <c r="JN37" s="277">
        <v>0</v>
      </c>
      <c r="JO37" s="277">
        <v>0</v>
      </c>
      <c r="JP37" s="277">
        <v>0</v>
      </c>
      <c r="JQ37" s="277">
        <v>0</v>
      </c>
      <c r="JR37" s="277">
        <v>0</v>
      </c>
      <c r="JS37" s="277">
        <v>0</v>
      </c>
      <c r="JT37" s="277">
        <v>0</v>
      </c>
      <c r="JU37" s="277">
        <v>0</v>
      </c>
      <c r="JV37" s="277">
        <v>0</v>
      </c>
      <c r="JW37" s="277">
        <v>0</v>
      </c>
      <c r="JX37" s="277">
        <v>0</v>
      </c>
      <c r="JY37" s="277">
        <v>0</v>
      </c>
      <c r="JZ37" s="277">
        <v>0</v>
      </c>
      <c r="KA37" s="277">
        <v>0</v>
      </c>
      <c r="KB37" s="277">
        <v>0</v>
      </c>
      <c r="KC37" s="277">
        <v>0</v>
      </c>
      <c r="KD37" s="277">
        <v>0</v>
      </c>
      <c r="KE37" s="277">
        <v>0</v>
      </c>
      <c r="KF37" s="277">
        <v>0</v>
      </c>
      <c r="KG37" s="277">
        <v>0</v>
      </c>
      <c r="KH37" s="277">
        <v>0</v>
      </c>
      <c r="KI37" s="277">
        <v>0</v>
      </c>
      <c r="KJ37" s="277">
        <v>0</v>
      </c>
      <c r="KK37" s="277">
        <v>0</v>
      </c>
      <c r="KL37" s="277">
        <v>0</v>
      </c>
      <c r="KM37" s="277">
        <v>0</v>
      </c>
      <c r="KN37" s="277">
        <v>0</v>
      </c>
      <c r="KO37" s="277">
        <v>0</v>
      </c>
      <c r="KP37" s="277">
        <v>0</v>
      </c>
      <c r="KQ37" s="277">
        <v>0</v>
      </c>
      <c r="KR37" s="277">
        <v>0</v>
      </c>
      <c r="KS37" s="277">
        <v>0</v>
      </c>
      <c r="KT37" s="277">
        <v>0</v>
      </c>
      <c r="KU37" s="277">
        <v>0</v>
      </c>
      <c r="KV37" s="277">
        <v>0</v>
      </c>
      <c r="KW37" s="277">
        <v>0</v>
      </c>
      <c r="KX37" s="277">
        <v>0</v>
      </c>
      <c r="KY37" s="277">
        <v>0</v>
      </c>
      <c r="KZ37" s="277">
        <v>0</v>
      </c>
      <c r="LA37" s="277">
        <v>0</v>
      </c>
      <c r="LB37" s="277">
        <v>0</v>
      </c>
      <c r="LC37" s="277">
        <v>0</v>
      </c>
      <c r="LD37" s="277">
        <v>0</v>
      </c>
      <c r="LE37" s="277">
        <v>0</v>
      </c>
      <c r="LF37" s="277">
        <v>0</v>
      </c>
      <c r="LG37" s="277">
        <v>0</v>
      </c>
      <c r="LH37" s="277">
        <v>0</v>
      </c>
      <c r="LI37" s="277">
        <v>0</v>
      </c>
      <c r="LJ37" s="277">
        <v>0</v>
      </c>
      <c r="LK37" s="277">
        <v>0</v>
      </c>
      <c r="LL37" s="277">
        <v>0</v>
      </c>
      <c r="LM37" s="277">
        <v>0</v>
      </c>
      <c r="LN37" s="277">
        <v>0</v>
      </c>
      <c r="LO37" s="277">
        <v>0</v>
      </c>
      <c r="LP37" s="277">
        <v>0</v>
      </c>
      <c r="LQ37" s="277">
        <v>0</v>
      </c>
      <c r="LR37" s="277">
        <v>0</v>
      </c>
      <c r="LS37" s="277">
        <v>0</v>
      </c>
      <c r="LT37" s="277">
        <v>0</v>
      </c>
      <c r="LU37" s="277">
        <v>0</v>
      </c>
      <c r="LV37" s="277">
        <v>0</v>
      </c>
      <c r="LW37" s="277">
        <v>0</v>
      </c>
      <c r="LX37" s="277">
        <v>0</v>
      </c>
      <c r="LY37" s="277">
        <v>0</v>
      </c>
      <c r="LZ37" s="277">
        <v>0</v>
      </c>
      <c r="MA37" s="277">
        <v>0</v>
      </c>
      <c r="MB37" s="277">
        <v>0</v>
      </c>
      <c r="MC37" s="277">
        <v>0</v>
      </c>
      <c r="MD37" s="277">
        <v>0</v>
      </c>
      <c r="ME37" s="277">
        <v>0</v>
      </c>
      <c r="MF37" s="277">
        <v>0</v>
      </c>
      <c r="MG37" s="277">
        <v>0</v>
      </c>
      <c r="MH37" s="277">
        <v>0</v>
      </c>
      <c r="MI37" s="277">
        <v>0</v>
      </c>
      <c r="MJ37" s="277">
        <v>0</v>
      </c>
      <c r="MK37" s="277">
        <v>0</v>
      </c>
      <c r="ML37" s="277">
        <v>0</v>
      </c>
      <c r="MM37" s="277">
        <v>0</v>
      </c>
      <c r="MN37" s="277">
        <v>0</v>
      </c>
      <c r="MO37" s="277">
        <v>0</v>
      </c>
      <c r="MP37" s="277">
        <v>0</v>
      </c>
      <c r="MQ37" s="277">
        <v>0</v>
      </c>
      <c r="MR37" s="277">
        <v>0</v>
      </c>
      <c r="MS37" s="277">
        <v>0</v>
      </c>
      <c r="MT37" s="277">
        <v>0</v>
      </c>
      <c r="MU37" s="277">
        <v>0</v>
      </c>
      <c r="MV37" s="277">
        <v>0</v>
      </c>
      <c r="MW37" s="277">
        <v>0</v>
      </c>
      <c r="MX37" s="277">
        <v>0</v>
      </c>
      <c r="MY37" s="277">
        <v>0</v>
      </c>
      <c r="MZ37" s="277">
        <v>0</v>
      </c>
      <c r="NA37" s="277">
        <v>0</v>
      </c>
      <c r="NB37" s="277">
        <v>0</v>
      </c>
      <c r="NC37" s="277">
        <v>0</v>
      </c>
      <c r="ND37" s="277">
        <v>0</v>
      </c>
      <c r="NE37" s="277">
        <v>0</v>
      </c>
      <c r="NF37" s="277">
        <v>0</v>
      </c>
      <c r="NG37" s="277">
        <v>0</v>
      </c>
      <c r="NH37" s="277">
        <v>0</v>
      </c>
      <c r="NI37" s="277">
        <v>0</v>
      </c>
      <c r="NJ37" s="277">
        <v>0</v>
      </c>
      <c r="NK37" s="277">
        <v>0</v>
      </c>
      <c r="NL37" s="277">
        <v>0</v>
      </c>
      <c r="NM37" s="277">
        <v>0</v>
      </c>
      <c r="NN37" s="277">
        <v>0</v>
      </c>
      <c r="NO37" s="277">
        <v>0</v>
      </c>
      <c r="NP37" s="277">
        <v>0</v>
      </c>
      <c r="NQ37" s="277">
        <v>0</v>
      </c>
      <c r="NR37" s="277">
        <v>0</v>
      </c>
      <c r="NS37" s="277">
        <v>0</v>
      </c>
      <c r="NT37" s="277">
        <v>0</v>
      </c>
      <c r="NU37" s="277">
        <v>0</v>
      </c>
      <c r="NV37" s="277">
        <v>0</v>
      </c>
      <c r="NW37" s="277">
        <v>0</v>
      </c>
      <c r="NX37" s="277">
        <v>0</v>
      </c>
      <c r="NY37" s="277">
        <v>0</v>
      </c>
      <c r="NZ37" s="277">
        <v>0</v>
      </c>
      <c r="OA37" s="277">
        <v>0</v>
      </c>
      <c r="OB37" s="277">
        <v>0</v>
      </c>
      <c r="OC37" s="277">
        <v>0</v>
      </c>
      <c r="OD37" s="277">
        <v>0</v>
      </c>
      <c r="OE37" s="277">
        <v>0</v>
      </c>
      <c r="OF37" s="277">
        <v>0</v>
      </c>
      <c r="OG37" s="277">
        <v>0</v>
      </c>
      <c r="OH37" s="277">
        <v>0</v>
      </c>
      <c r="OI37" s="277">
        <v>0</v>
      </c>
      <c r="OJ37" s="277">
        <v>0</v>
      </c>
      <c r="OK37" s="277">
        <v>0</v>
      </c>
      <c r="OL37" s="277">
        <v>0</v>
      </c>
      <c r="OM37" s="277">
        <v>0</v>
      </c>
      <c r="ON37" s="277">
        <v>0</v>
      </c>
      <c r="OO37" s="277">
        <v>0</v>
      </c>
      <c r="OP37" s="277">
        <v>0</v>
      </c>
      <c r="OQ37" s="277">
        <v>0</v>
      </c>
      <c r="OR37" s="277">
        <v>0</v>
      </c>
      <c r="OS37" s="277">
        <v>0</v>
      </c>
      <c r="OT37" s="277">
        <v>0</v>
      </c>
      <c r="OU37" s="277">
        <v>0</v>
      </c>
      <c r="OV37" s="277">
        <v>0</v>
      </c>
      <c r="OW37" s="277">
        <v>0</v>
      </c>
      <c r="OX37" s="277">
        <v>0</v>
      </c>
      <c r="OY37" s="277">
        <v>0</v>
      </c>
      <c r="OZ37" s="277">
        <v>0</v>
      </c>
      <c r="PA37" s="277">
        <v>0</v>
      </c>
      <c r="PB37" s="277">
        <v>0</v>
      </c>
      <c r="PC37" s="277">
        <v>0</v>
      </c>
      <c r="PD37" s="277">
        <v>0</v>
      </c>
      <c r="PE37" s="277">
        <v>0</v>
      </c>
      <c r="PF37" s="277">
        <v>0</v>
      </c>
      <c r="PG37" s="277">
        <v>0</v>
      </c>
      <c r="PH37" s="277">
        <v>0</v>
      </c>
      <c r="PI37" s="277">
        <v>0</v>
      </c>
      <c r="PJ37" s="277">
        <v>0</v>
      </c>
      <c r="PK37" s="277">
        <v>0</v>
      </c>
      <c r="PL37" s="277">
        <v>0</v>
      </c>
      <c r="PM37" s="277">
        <v>0</v>
      </c>
      <c r="PN37" s="277">
        <v>0</v>
      </c>
      <c r="PO37" s="277">
        <v>0</v>
      </c>
      <c r="PP37" s="277">
        <v>0</v>
      </c>
      <c r="PQ37" s="277">
        <v>0</v>
      </c>
      <c r="PR37" s="277">
        <v>0</v>
      </c>
      <c r="PS37" s="277">
        <v>0</v>
      </c>
      <c r="PT37" s="277">
        <v>0</v>
      </c>
      <c r="PU37" s="277">
        <v>0</v>
      </c>
      <c r="PV37" s="277">
        <v>0</v>
      </c>
      <c r="PW37" s="277">
        <v>0</v>
      </c>
      <c r="PX37" s="277">
        <v>0</v>
      </c>
      <c r="PY37" s="277">
        <v>0</v>
      </c>
      <c r="PZ37" s="277">
        <v>0</v>
      </c>
      <c r="QA37" s="277">
        <v>0</v>
      </c>
      <c r="QB37" s="277">
        <v>0</v>
      </c>
      <c r="QC37" s="277">
        <v>0</v>
      </c>
      <c r="QD37" s="277">
        <v>0</v>
      </c>
      <c r="QE37" s="277">
        <v>0</v>
      </c>
      <c r="QF37" s="277">
        <v>0</v>
      </c>
      <c r="QG37" s="277">
        <v>0</v>
      </c>
      <c r="QH37" s="277">
        <v>0</v>
      </c>
      <c r="QI37" s="277">
        <v>0</v>
      </c>
      <c r="QJ37" s="277">
        <v>0</v>
      </c>
      <c r="QK37" s="277">
        <v>0</v>
      </c>
      <c r="QL37" s="277">
        <v>0</v>
      </c>
      <c r="QM37" s="277">
        <v>0</v>
      </c>
      <c r="QN37" s="277">
        <v>6</v>
      </c>
      <c r="QO37" s="277">
        <v>0</v>
      </c>
      <c r="QP37" s="277">
        <v>0</v>
      </c>
      <c r="QQ37" s="277">
        <v>0</v>
      </c>
      <c r="QR37" s="277">
        <v>0</v>
      </c>
      <c r="QS37" s="277">
        <v>0</v>
      </c>
      <c r="QT37" s="277">
        <v>4</v>
      </c>
      <c r="QU37" s="277">
        <v>0</v>
      </c>
      <c r="QV37" s="277">
        <v>0</v>
      </c>
      <c r="QW37" s="277">
        <v>0</v>
      </c>
      <c r="QX37" s="277">
        <v>0</v>
      </c>
      <c r="QY37" s="277">
        <v>0</v>
      </c>
      <c r="QZ37" s="277">
        <v>4</v>
      </c>
      <c r="RA37" s="277">
        <v>0</v>
      </c>
      <c r="RB37" s="277">
        <v>0</v>
      </c>
      <c r="RC37" s="277">
        <v>0</v>
      </c>
      <c r="RD37" s="277">
        <v>0</v>
      </c>
      <c r="RE37" s="277">
        <v>0</v>
      </c>
      <c r="RF37" s="277">
        <v>0</v>
      </c>
      <c r="RG37" s="277">
        <v>0</v>
      </c>
      <c r="RH37" s="277">
        <v>0</v>
      </c>
      <c r="RI37" s="277">
        <v>0</v>
      </c>
      <c r="RJ37" s="277">
        <v>0</v>
      </c>
      <c r="RK37" s="277">
        <v>0</v>
      </c>
      <c r="RL37" s="277">
        <v>0</v>
      </c>
      <c r="RM37" s="277">
        <v>0</v>
      </c>
      <c r="RN37" s="277">
        <v>0</v>
      </c>
      <c r="RO37" s="277">
        <v>0</v>
      </c>
      <c r="RP37" s="277">
        <v>0</v>
      </c>
      <c r="RQ37" s="277">
        <v>0</v>
      </c>
      <c r="RR37" s="277">
        <v>0</v>
      </c>
      <c r="RS37" s="277">
        <v>0</v>
      </c>
      <c r="RT37" s="277">
        <v>0</v>
      </c>
      <c r="RU37" s="277">
        <v>0</v>
      </c>
      <c r="RV37" s="277">
        <v>0</v>
      </c>
      <c r="RW37" s="277">
        <v>0</v>
      </c>
      <c r="RX37" s="277">
        <v>0</v>
      </c>
      <c r="RY37" s="277">
        <v>0</v>
      </c>
      <c r="RZ37" s="277">
        <v>0</v>
      </c>
      <c r="SA37" s="277">
        <v>0</v>
      </c>
      <c r="SB37" s="277">
        <v>0</v>
      </c>
      <c r="SC37" s="277">
        <v>0</v>
      </c>
      <c r="SD37" s="277">
        <v>0</v>
      </c>
      <c r="SE37" s="277">
        <v>0</v>
      </c>
      <c r="SF37" s="277">
        <v>0</v>
      </c>
      <c r="SG37" s="277">
        <v>0</v>
      </c>
      <c r="SH37" s="277">
        <v>0</v>
      </c>
      <c r="SI37" s="277">
        <v>0</v>
      </c>
      <c r="SJ37" s="277">
        <v>0</v>
      </c>
      <c r="SK37" s="277">
        <v>0</v>
      </c>
      <c r="SL37" s="277">
        <v>0</v>
      </c>
      <c r="SM37" s="277">
        <v>0</v>
      </c>
      <c r="SN37" s="277">
        <v>0</v>
      </c>
      <c r="SO37" s="277">
        <v>0</v>
      </c>
      <c r="SP37" s="277">
        <v>0</v>
      </c>
      <c r="SQ37" s="277">
        <v>0</v>
      </c>
      <c r="SR37" s="277">
        <v>0</v>
      </c>
      <c r="SS37" s="277">
        <v>0</v>
      </c>
      <c r="ST37" s="277">
        <v>0</v>
      </c>
      <c r="SU37" s="277">
        <v>0</v>
      </c>
      <c r="SV37" s="277">
        <v>0</v>
      </c>
      <c r="SW37" s="277">
        <v>0</v>
      </c>
      <c r="SX37" s="277">
        <v>0</v>
      </c>
      <c r="SY37" s="277">
        <v>0</v>
      </c>
      <c r="SZ37" s="277">
        <v>0</v>
      </c>
      <c r="TA37" s="277">
        <v>0</v>
      </c>
      <c r="TB37" s="277">
        <v>0</v>
      </c>
      <c r="TC37" s="277">
        <v>0</v>
      </c>
      <c r="TD37" s="277">
        <v>0</v>
      </c>
      <c r="TE37" s="277">
        <v>0</v>
      </c>
      <c r="TF37" s="277">
        <v>0</v>
      </c>
      <c r="TG37" s="277">
        <v>0</v>
      </c>
      <c r="TH37" s="277">
        <v>0</v>
      </c>
      <c r="TI37" s="277">
        <v>0</v>
      </c>
      <c r="TJ37" s="277">
        <v>0</v>
      </c>
      <c r="TK37" s="277">
        <v>0</v>
      </c>
      <c r="TL37" s="277">
        <v>0</v>
      </c>
      <c r="TM37" s="277">
        <v>0</v>
      </c>
      <c r="TN37" s="277">
        <v>0</v>
      </c>
      <c r="TO37" s="277">
        <v>0</v>
      </c>
      <c r="TP37" s="277">
        <v>0</v>
      </c>
      <c r="TQ37" s="277">
        <v>0</v>
      </c>
      <c r="TR37" s="277">
        <v>0</v>
      </c>
      <c r="TS37" s="277">
        <v>0</v>
      </c>
      <c r="TT37" s="277">
        <v>0</v>
      </c>
      <c r="TU37" s="277">
        <v>0</v>
      </c>
      <c r="TV37" s="277">
        <v>0</v>
      </c>
      <c r="TW37" s="277">
        <v>0</v>
      </c>
      <c r="TX37" s="277">
        <v>0</v>
      </c>
      <c r="TY37" s="277">
        <v>0</v>
      </c>
      <c r="TZ37" s="277">
        <v>0</v>
      </c>
      <c r="UA37" s="277">
        <v>0</v>
      </c>
      <c r="UB37" s="277">
        <v>0</v>
      </c>
      <c r="UC37" s="277">
        <v>4</v>
      </c>
      <c r="UD37" s="277">
        <v>0</v>
      </c>
      <c r="UE37" s="277">
        <v>0</v>
      </c>
      <c r="UF37" s="277">
        <v>0</v>
      </c>
      <c r="UG37" s="277">
        <v>0</v>
      </c>
      <c r="UH37" s="277">
        <v>0</v>
      </c>
      <c r="UI37" s="277">
        <v>0</v>
      </c>
      <c r="UJ37" s="277">
        <v>0</v>
      </c>
      <c r="UK37" s="277">
        <v>0</v>
      </c>
      <c r="UL37" s="277">
        <v>0</v>
      </c>
      <c r="UM37" s="277">
        <v>0</v>
      </c>
      <c r="UN37" s="277">
        <v>0</v>
      </c>
      <c r="UO37" s="277">
        <v>0</v>
      </c>
      <c r="UP37" s="277">
        <v>0</v>
      </c>
      <c r="UQ37" s="277">
        <v>0</v>
      </c>
      <c r="UR37" s="277">
        <v>0</v>
      </c>
      <c r="US37" s="277">
        <v>0</v>
      </c>
      <c r="UT37" s="277">
        <v>0</v>
      </c>
      <c r="UU37" s="277">
        <v>4</v>
      </c>
      <c r="UV37" s="277">
        <v>0</v>
      </c>
      <c r="UW37" s="277">
        <v>0</v>
      </c>
      <c r="UX37" s="277">
        <v>0</v>
      </c>
      <c r="UY37" s="277">
        <v>0</v>
      </c>
      <c r="UZ37" s="277">
        <v>0</v>
      </c>
      <c r="VA37" s="277">
        <v>0</v>
      </c>
      <c r="VB37" s="277">
        <v>0</v>
      </c>
      <c r="VC37" s="277">
        <v>0</v>
      </c>
      <c r="VD37" s="277">
        <v>0</v>
      </c>
      <c r="VE37" s="277">
        <v>0</v>
      </c>
      <c r="VF37" s="277">
        <v>0</v>
      </c>
      <c r="VG37" s="277">
        <v>0</v>
      </c>
      <c r="VH37" s="277">
        <v>0</v>
      </c>
      <c r="VI37" s="277">
        <v>0</v>
      </c>
      <c r="VJ37" s="277">
        <v>0</v>
      </c>
      <c r="VK37" s="277">
        <v>0</v>
      </c>
      <c r="VL37" s="277">
        <v>0</v>
      </c>
      <c r="VM37" s="277">
        <v>0</v>
      </c>
      <c r="VN37" s="277">
        <v>0</v>
      </c>
      <c r="VO37" s="277">
        <v>0</v>
      </c>
      <c r="VP37" s="277">
        <v>0</v>
      </c>
      <c r="VQ37" s="277">
        <v>0</v>
      </c>
      <c r="VR37" s="277">
        <v>0</v>
      </c>
      <c r="VS37" s="277">
        <v>0</v>
      </c>
      <c r="VT37" s="277">
        <v>0</v>
      </c>
      <c r="VU37" s="277">
        <v>0</v>
      </c>
      <c r="VV37" s="277">
        <v>0</v>
      </c>
      <c r="VW37" s="277">
        <v>0</v>
      </c>
      <c r="VX37" s="277">
        <v>0</v>
      </c>
      <c r="VY37" s="277">
        <v>1</v>
      </c>
      <c r="VZ37" s="277">
        <v>0</v>
      </c>
      <c r="WA37" s="277">
        <v>0</v>
      </c>
      <c r="WB37" s="277">
        <v>0</v>
      </c>
      <c r="WC37" s="277">
        <v>0</v>
      </c>
      <c r="WD37" s="277">
        <v>0</v>
      </c>
      <c r="WE37" s="277">
        <v>2</v>
      </c>
      <c r="WF37" s="277">
        <v>0</v>
      </c>
      <c r="WG37" s="277">
        <v>0</v>
      </c>
      <c r="WH37" s="277">
        <v>1</v>
      </c>
      <c r="WI37" s="277">
        <v>0</v>
      </c>
      <c r="WJ37" s="277">
        <v>0</v>
      </c>
      <c r="WK37" s="277">
        <v>1</v>
      </c>
      <c r="WL37" s="277">
        <v>0</v>
      </c>
      <c r="WM37" s="277">
        <v>0</v>
      </c>
      <c r="WN37" s="277">
        <v>0</v>
      </c>
      <c r="WO37" s="277">
        <v>0</v>
      </c>
      <c r="WP37" s="277">
        <v>0</v>
      </c>
      <c r="WQ37" s="277">
        <v>0</v>
      </c>
      <c r="WR37" s="277">
        <v>0</v>
      </c>
      <c r="WS37" s="277">
        <v>0</v>
      </c>
      <c r="WT37" s="277">
        <v>0</v>
      </c>
      <c r="WU37" s="277">
        <v>0</v>
      </c>
      <c r="WV37" s="277">
        <v>0</v>
      </c>
      <c r="WW37" s="277">
        <v>0</v>
      </c>
      <c r="WX37" s="277">
        <v>0</v>
      </c>
      <c r="WY37" s="277">
        <v>0</v>
      </c>
      <c r="WZ37" s="277">
        <v>0</v>
      </c>
      <c r="XA37" s="277">
        <v>0</v>
      </c>
      <c r="XB37" s="277">
        <v>0</v>
      </c>
      <c r="XC37" s="277">
        <v>0</v>
      </c>
      <c r="XD37" s="277">
        <v>0</v>
      </c>
      <c r="XE37" s="277">
        <v>0</v>
      </c>
      <c r="XF37" s="277">
        <v>0</v>
      </c>
      <c r="XG37" s="277">
        <v>0</v>
      </c>
      <c r="XH37" s="277">
        <v>0</v>
      </c>
      <c r="XI37" s="277">
        <v>0</v>
      </c>
      <c r="XJ37" s="277">
        <v>0</v>
      </c>
      <c r="XK37" s="277">
        <v>0</v>
      </c>
      <c r="XL37" s="277">
        <v>0</v>
      </c>
      <c r="XM37" s="277">
        <v>0</v>
      </c>
      <c r="XN37" s="277">
        <v>0</v>
      </c>
      <c r="XO37" s="277">
        <v>0</v>
      </c>
      <c r="XP37" s="277">
        <v>0</v>
      </c>
      <c r="XQ37" s="277">
        <v>0</v>
      </c>
      <c r="XR37" s="277">
        <v>0</v>
      </c>
      <c r="XS37" s="277">
        <v>0</v>
      </c>
      <c r="XT37" s="277">
        <v>0</v>
      </c>
      <c r="XU37" s="277">
        <v>0</v>
      </c>
      <c r="XV37" s="277">
        <v>0</v>
      </c>
      <c r="XW37" s="277">
        <v>0</v>
      </c>
      <c r="XX37" s="277">
        <v>0</v>
      </c>
      <c r="XY37" s="277">
        <v>0</v>
      </c>
      <c r="XZ37" s="277">
        <v>0</v>
      </c>
      <c r="YA37" s="277">
        <v>0</v>
      </c>
      <c r="YB37" s="277">
        <v>0</v>
      </c>
      <c r="YC37" s="277">
        <v>0</v>
      </c>
      <c r="YD37" s="277">
        <v>0</v>
      </c>
      <c r="YE37" s="277">
        <v>0</v>
      </c>
      <c r="YF37" s="277">
        <v>0</v>
      </c>
      <c r="YG37" s="277">
        <v>0</v>
      </c>
      <c r="YH37" s="277">
        <v>0</v>
      </c>
      <c r="YI37" s="277">
        <v>0</v>
      </c>
      <c r="YJ37" s="277">
        <v>0</v>
      </c>
      <c r="YK37" s="277">
        <v>0</v>
      </c>
      <c r="YL37" s="277">
        <v>0</v>
      </c>
      <c r="YM37" s="277">
        <v>0</v>
      </c>
      <c r="YN37" s="277">
        <v>0</v>
      </c>
      <c r="YO37" s="277">
        <v>0</v>
      </c>
      <c r="YP37" s="277">
        <v>0</v>
      </c>
      <c r="YQ37" s="277">
        <v>0</v>
      </c>
      <c r="YR37" s="277">
        <v>0</v>
      </c>
      <c r="YS37" s="277">
        <v>0</v>
      </c>
      <c r="YT37" s="277">
        <v>0</v>
      </c>
      <c r="YU37" s="277">
        <v>0</v>
      </c>
      <c r="YV37" s="277">
        <v>0</v>
      </c>
      <c r="YW37" s="277">
        <v>0</v>
      </c>
      <c r="YX37" s="277">
        <v>0</v>
      </c>
      <c r="YY37" s="277">
        <v>0</v>
      </c>
      <c r="YZ37" s="277">
        <v>0</v>
      </c>
      <c r="ZA37" s="277">
        <v>0</v>
      </c>
      <c r="ZB37" s="277">
        <v>0</v>
      </c>
      <c r="ZC37" s="277">
        <v>0</v>
      </c>
      <c r="ZD37" s="277">
        <v>0</v>
      </c>
      <c r="ZE37" s="277">
        <v>0</v>
      </c>
      <c r="ZF37" s="277">
        <v>0</v>
      </c>
      <c r="ZG37" s="277">
        <v>0</v>
      </c>
      <c r="ZH37" s="277">
        <v>0</v>
      </c>
      <c r="ZI37" s="277">
        <v>0</v>
      </c>
      <c r="ZJ37" s="277">
        <v>0</v>
      </c>
      <c r="ZK37" s="277">
        <v>0</v>
      </c>
      <c r="ZL37" s="277">
        <v>0</v>
      </c>
      <c r="ZM37" s="277">
        <v>0</v>
      </c>
      <c r="ZN37" s="277">
        <v>0</v>
      </c>
      <c r="ZO37" s="277">
        <v>0</v>
      </c>
      <c r="ZP37" s="277">
        <v>0</v>
      </c>
      <c r="ZQ37" s="277">
        <v>0</v>
      </c>
      <c r="ZR37" s="277">
        <v>0</v>
      </c>
      <c r="ZS37" s="277">
        <v>0</v>
      </c>
      <c r="ZT37" s="277">
        <v>0</v>
      </c>
      <c r="ZU37" s="277">
        <v>0</v>
      </c>
      <c r="ZV37" s="277">
        <v>0</v>
      </c>
      <c r="ZW37" s="277">
        <v>0</v>
      </c>
      <c r="ZX37" s="277">
        <v>0</v>
      </c>
      <c r="ZY37" s="277">
        <v>0</v>
      </c>
      <c r="ZZ37" s="277">
        <v>0</v>
      </c>
      <c r="AAA37" s="277">
        <v>0</v>
      </c>
      <c r="AAB37" s="277">
        <v>0</v>
      </c>
      <c r="AAC37" s="277">
        <v>0</v>
      </c>
      <c r="AAD37" s="277">
        <v>0</v>
      </c>
      <c r="AAE37" s="277">
        <v>0</v>
      </c>
      <c r="AAF37" s="277">
        <v>0</v>
      </c>
      <c r="AAG37" s="277">
        <v>0</v>
      </c>
      <c r="AAH37" s="277">
        <v>0</v>
      </c>
      <c r="AAI37" s="277">
        <v>0</v>
      </c>
      <c r="AAJ37" s="277">
        <v>0</v>
      </c>
      <c r="AAK37" s="277">
        <v>0</v>
      </c>
      <c r="AAL37" s="277">
        <v>0</v>
      </c>
      <c r="AAM37" s="277">
        <v>0</v>
      </c>
      <c r="AAN37" s="277">
        <v>0</v>
      </c>
      <c r="AAO37" s="181"/>
    </row>
    <row r="38" spans="1:717" x14ac:dyDescent="0.3">
      <c r="D38" s="3" t="s">
        <v>467</v>
      </c>
      <c r="F38" s="3">
        <v>666531</v>
      </c>
      <c r="G38" s="3" t="s">
        <v>85</v>
      </c>
      <c r="H38" s="275" t="str">
        <f t="shared" si="44"/>
        <v/>
      </c>
      <c r="I38" s="135" t="str">
        <f t="shared" si="44"/>
        <v/>
      </c>
      <c r="J38" s="276" t="str">
        <f t="shared" si="44"/>
        <v/>
      </c>
      <c r="K38" s="275" t="str" cm="1">
        <f t="array" ref="K38">IFERROR(
  _xlfn.STDEV.S(
    IF(
      ($AA$19:$AAN$19=K$20) *
      ($AA38:$AAN38&gt;0) *
      ($AA$17:$AAN$17 &gt;= $H$17) *
      ($AA$17:$AAN$17 &lt;= $I$17),
      $AA38:$AAN38
    )
  ),
  ""
)</f>
        <v/>
      </c>
      <c r="L38" s="135" t="str" cm="1">
        <f t="array" ref="L38">IFERROR(
  _xlfn.STDEV.S(
    IF(
      ($AA$19:$AAN$19=L$20) *
      ($AA38:$AAN38&gt;0) *
      ($AA$17:$AAN$17 &gt;= $H$17) *
      ($AA$17:$AAN$17 &lt;= $I$17),
      $AA38:$AAN38
    )
  ),
  ""
)</f>
        <v/>
      </c>
      <c r="M38" s="276" t="str" cm="1">
        <f t="array" ref="M38">IFERROR(
  _xlfn.STDEV.S(
    IF(
      ($AA$19:$AAN$19=M$20) *
      ($AA38:$AAN38&gt;0) *
      ($AA$17:$AAN$17 &gt;= $H$17) *
      ($AA$17:$AAN$17 &lt;= $I$17),
      $AA38:$AAN38
    )
  ),
  ""
)</f>
        <v/>
      </c>
      <c r="N38" s="275">
        <f t="shared" si="45"/>
        <v>0</v>
      </c>
      <c r="O38" s="135">
        <f t="shared" si="45"/>
        <v>0</v>
      </c>
      <c r="P38" s="276">
        <f t="shared" si="45"/>
        <v>0</v>
      </c>
      <c r="Q38">
        <f>VLOOKUP($F38,Old!$C$23:$G$43,3)</f>
        <v>0.2</v>
      </c>
      <c r="R38" t="str">
        <f t="shared" si="46"/>
        <v/>
      </c>
      <c r="S38" t="str">
        <f t="shared" si="46"/>
        <v/>
      </c>
      <c r="T38" t="str">
        <f t="shared" si="47"/>
        <v/>
      </c>
      <c r="U38">
        <f>VLOOKUP($F38,Old!$C$23:$G$43,5)</f>
        <v>0.2</v>
      </c>
      <c r="V38" t="str">
        <f t="shared" si="48"/>
        <v/>
      </c>
      <c r="Z38" s="3">
        <v>666531</v>
      </c>
      <c r="AA38" s="277">
        <v>0</v>
      </c>
      <c r="AB38" s="277">
        <v>0</v>
      </c>
      <c r="AC38" s="277">
        <v>0</v>
      </c>
      <c r="AD38" s="277">
        <v>0</v>
      </c>
      <c r="AE38" s="277">
        <v>0</v>
      </c>
      <c r="AF38" s="277">
        <v>0</v>
      </c>
      <c r="AG38" s="277">
        <v>0</v>
      </c>
      <c r="AH38" s="277">
        <v>0</v>
      </c>
      <c r="AI38" s="277">
        <v>0</v>
      </c>
      <c r="AJ38" s="277">
        <v>0</v>
      </c>
      <c r="AK38" s="277">
        <v>0</v>
      </c>
      <c r="AL38" s="277">
        <v>0</v>
      </c>
      <c r="AM38" s="277">
        <v>0</v>
      </c>
      <c r="AN38" s="277">
        <v>0</v>
      </c>
      <c r="AO38" s="277">
        <v>0</v>
      </c>
      <c r="AP38" s="277">
        <v>0</v>
      </c>
      <c r="AQ38" s="277">
        <v>0</v>
      </c>
      <c r="AR38" s="277">
        <v>0</v>
      </c>
      <c r="AS38" s="277">
        <v>0</v>
      </c>
      <c r="AT38" s="277">
        <v>0</v>
      </c>
      <c r="AU38" s="277">
        <v>0</v>
      </c>
      <c r="AV38" s="277">
        <v>0</v>
      </c>
      <c r="AW38" s="277">
        <v>0</v>
      </c>
      <c r="AX38" s="277">
        <v>0</v>
      </c>
      <c r="AY38" s="277">
        <v>0</v>
      </c>
      <c r="AZ38" s="277">
        <v>0</v>
      </c>
      <c r="BA38" s="277">
        <v>0</v>
      </c>
      <c r="BB38" s="277">
        <v>0</v>
      </c>
      <c r="BC38" s="277">
        <v>0</v>
      </c>
      <c r="BD38" s="277">
        <v>0</v>
      </c>
      <c r="BE38" s="277">
        <v>0</v>
      </c>
      <c r="BF38" s="277">
        <v>0</v>
      </c>
      <c r="BG38" s="277">
        <v>0</v>
      </c>
      <c r="BH38" s="277">
        <v>0</v>
      </c>
      <c r="BI38" s="277">
        <v>0</v>
      </c>
      <c r="BJ38" s="277">
        <v>0</v>
      </c>
      <c r="BK38" s="277">
        <v>0</v>
      </c>
      <c r="BL38" s="277">
        <v>0</v>
      </c>
      <c r="BM38" s="277">
        <v>0</v>
      </c>
      <c r="BN38" s="277">
        <v>0</v>
      </c>
      <c r="BO38" s="277">
        <v>0</v>
      </c>
      <c r="BP38" s="277">
        <v>0</v>
      </c>
      <c r="BQ38" s="277">
        <v>0</v>
      </c>
      <c r="BR38" s="277">
        <v>0</v>
      </c>
      <c r="BS38" s="277">
        <v>0</v>
      </c>
      <c r="BT38" s="277">
        <v>0</v>
      </c>
      <c r="BU38" s="277">
        <v>0</v>
      </c>
      <c r="BV38" s="277">
        <v>0</v>
      </c>
      <c r="BW38" s="277">
        <v>0</v>
      </c>
      <c r="BX38" s="277">
        <v>0</v>
      </c>
      <c r="BY38" s="277">
        <v>0</v>
      </c>
      <c r="BZ38" s="277">
        <v>0</v>
      </c>
      <c r="CA38" s="277">
        <v>0</v>
      </c>
      <c r="CB38" s="277">
        <v>0</v>
      </c>
      <c r="CC38" s="277">
        <v>0</v>
      </c>
      <c r="CD38" s="277">
        <v>0</v>
      </c>
      <c r="CE38" s="277">
        <v>0</v>
      </c>
      <c r="CF38" s="277">
        <v>0</v>
      </c>
      <c r="CG38" s="277">
        <v>0</v>
      </c>
      <c r="CH38" s="277">
        <v>0</v>
      </c>
      <c r="CI38" s="277">
        <v>0</v>
      </c>
      <c r="CJ38" s="277">
        <v>0</v>
      </c>
      <c r="CK38" s="277">
        <v>0</v>
      </c>
      <c r="CL38" s="277">
        <v>0</v>
      </c>
      <c r="CM38" s="277">
        <v>0</v>
      </c>
      <c r="CN38" s="277">
        <v>0</v>
      </c>
      <c r="CO38" s="277">
        <v>0</v>
      </c>
      <c r="CP38" s="277">
        <v>0</v>
      </c>
      <c r="CQ38" s="277">
        <v>0</v>
      </c>
      <c r="CR38" s="277">
        <v>0</v>
      </c>
      <c r="CS38" s="277">
        <v>0</v>
      </c>
      <c r="CT38" s="277">
        <v>0</v>
      </c>
      <c r="CU38" s="277">
        <v>0</v>
      </c>
      <c r="CV38" s="277">
        <v>0</v>
      </c>
      <c r="CW38" s="277">
        <v>0</v>
      </c>
      <c r="CX38" s="277">
        <v>6</v>
      </c>
      <c r="CY38" s="277">
        <v>0</v>
      </c>
      <c r="CZ38" s="277">
        <v>0</v>
      </c>
      <c r="DA38" s="277">
        <v>0</v>
      </c>
      <c r="DB38" s="277">
        <v>0</v>
      </c>
      <c r="DC38" s="277">
        <v>0</v>
      </c>
      <c r="DD38" s="277">
        <v>3</v>
      </c>
      <c r="DE38" s="277">
        <v>0</v>
      </c>
      <c r="DF38" s="277">
        <v>0</v>
      </c>
      <c r="DG38" s="277">
        <v>0</v>
      </c>
      <c r="DH38" s="277">
        <v>0</v>
      </c>
      <c r="DI38" s="277">
        <v>0</v>
      </c>
      <c r="DJ38" s="277">
        <v>0</v>
      </c>
      <c r="DK38" s="277">
        <v>0</v>
      </c>
      <c r="DL38" s="277">
        <v>0</v>
      </c>
      <c r="DM38" s="277">
        <v>3</v>
      </c>
      <c r="DN38" s="277">
        <v>0</v>
      </c>
      <c r="DO38" s="277">
        <v>0</v>
      </c>
      <c r="DP38" s="277">
        <v>0</v>
      </c>
      <c r="DQ38" s="277">
        <v>0</v>
      </c>
      <c r="DR38" s="277">
        <v>0</v>
      </c>
      <c r="DS38" s="277">
        <v>0</v>
      </c>
      <c r="DT38" s="277">
        <v>0</v>
      </c>
      <c r="DU38" s="277">
        <v>0</v>
      </c>
      <c r="DV38" s="277">
        <v>18</v>
      </c>
      <c r="DW38" s="277">
        <v>0</v>
      </c>
      <c r="DX38" s="277">
        <v>0</v>
      </c>
      <c r="DY38" s="277">
        <v>0</v>
      </c>
      <c r="DZ38" s="277">
        <v>0</v>
      </c>
      <c r="EA38" s="277">
        <v>0</v>
      </c>
      <c r="EB38" s="277">
        <v>0</v>
      </c>
      <c r="EC38" s="277">
        <v>0</v>
      </c>
      <c r="ED38" s="277">
        <v>0</v>
      </c>
      <c r="EE38" s="277">
        <v>0</v>
      </c>
      <c r="EF38" s="277">
        <v>0</v>
      </c>
      <c r="EG38" s="277">
        <v>0</v>
      </c>
      <c r="EH38" s="277">
        <v>9</v>
      </c>
      <c r="EI38" s="277">
        <v>0</v>
      </c>
      <c r="EJ38" s="277">
        <v>0</v>
      </c>
      <c r="EK38" s="277">
        <v>0</v>
      </c>
      <c r="EL38" s="277">
        <v>0</v>
      </c>
      <c r="EM38" s="277">
        <v>0</v>
      </c>
      <c r="EN38" s="277">
        <v>0</v>
      </c>
      <c r="EO38" s="277">
        <v>0</v>
      </c>
      <c r="EP38" s="277">
        <v>0</v>
      </c>
      <c r="EQ38" s="277">
        <v>8</v>
      </c>
      <c r="ER38" s="277">
        <v>0</v>
      </c>
      <c r="ES38" s="277">
        <v>0</v>
      </c>
      <c r="ET38" s="277">
        <v>0</v>
      </c>
      <c r="EU38" s="277">
        <v>0</v>
      </c>
      <c r="EV38" s="277">
        <v>0</v>
      </c>
      <c r="EW38" s="277">
        <v>0</v>
      </c>
      <c r="EX38" s="277">
        <v>0</v>
      </c>
      <c r="EY38" s="277">
        <v>0</v>
      </c>
      <c r="EZ38" s="277">
        <v>0</v>
      </c>
      <c r="FA38" s="277">
        <v>0</v>
      </c>
      <c r="FB38" s="277">
        <v>0</v>
      </c>
      <c r="FC38" s="277">
        <v>0</v>
      </c>
      <c r="FD38" s="277">
        <v>0</v>
      </c>
      <c r="FE38" s="277">
        <v>0</v>
      </c>
      <c r="FF38" s="277">
        <v>0</v>
      </c>
      <c r="FG38" s="277">
        <v>0</v>
      </c>
      <c r="FH38" s="277">
        <v>0</v>
      </c>
      <c r="FI38" s="277">
        <v>0</v>
      </c>
      <c r="FJ38" s="277">
        <v>0</v>
      </c>
      <c r="FK38" s="277">
        <v>0</v>
      </c>
      <c r="FL38" s="277">
        <v>0</v>
      </c>
      <c r="FM38" s="277">
        <v>0</v>
      </c>
      <c r="FN38" s="277">
        <v>0</v>
      </c>
      <c r="FO38" s="277">
        <v>0</v>
      </c>
      <c r="FP38" s="277">
        <v>0</v>
      </c>
      <c r="FQ38" s="277">
        <v>0</v>
      </c>
      <c r="FR38" s="277">
        <v>0</v>
      </c>
      <c r="FS38" s="277">
        <v>0</v>
      </c>
      <c r="FT38" s="277">
        <v>0</v>
      </c>
      <c r="FU38" s="277">
        <v>0</v>
      </c>
      <c r="FV38" s="277">
        <v>0</v>
      </c>
      <c r="FW38" s="277">
        <v>0</v>
      </c>
      <c r="FX38" s="277">
        <v>0</v>
      </c>
      <c r="FY38" s="277">
        <v>0</v>
      </c>
      <c r="FZ38" s="277">
        <v>0</v>
      </c>
      <c r="GA38" s="277">
        <v>0</v>
      </c>
      <c r="GB38" s="277">
        <v>0</v>
      </c>
      <c r="GC38" s="277">
        <v>0</v>
      </c>
      <c r="GD38" s="277">
        <v>0</v>
      </c>
      <c r="GE38" s="277">
        <v>0</v>
      </c>
      <c r="GF38" s="277">
        <v>0</v>
      </c>
      <c r="GG38" s="277">
        <v>0</v>
      </c>
      <c r="GH38" s="277">
        <v>0</v>
      </c>
      <c r="GI38" s="277">
        <v>0</v>
      </c>
      <c r="GJ38" s="277">
        <v>0</v>
      </c>
      <c r="GK38" s="277">
        <v>0</v>
      </c>
      <c r="GL38" s="277">
        <v>0</v>
      </c>
      <c r="GM38" s="277">
        <v>0</v>
      </c>
      <c r="GN38" s="277">
        <v>0</v>
      </c>
      <c r="GO38" s="277">
        <v>0</v>
      </c>
      <c r="GP38" s="277">
        <v>0</v>
      </c>
      <c r="GQ38" s="277">
        <v>0</v>
      </c>
      <c r="GR38" s="277">
        <v>0</v>
      </c>
      <c r="GS38" s="277">
        <v>0</v>
      </c>
      <c r="GT38" s="277">
        <v>0</v>
      </c>
      <c r="GU38" s="277">
        <v>0</v>
      </c>
      <c r="GV38" s="277">
        <v>0</v>
      </c>
      <c r="GW38" s="277">
        <v>0</v>
      </c>
      <c r="GX38" s="277">
        <v>0</v>
      </c>
      <c r="GY38" s="277">
        <v>0</v>
      </c>
      <c r="GZ38" s="277">
        <v>0</v>
      </c>
      <c r="HA38" s="277">
        <v>0</v>
      </c>
      <c r="HB38" s="277">
        <v>0</v>
      </c>
      <c r="HC38" s="277">
        <v>0</v>
      </c>
      <c r="HD38" s="277">
        <v>0</v>
      </c>
      <c r="HE38" s="277">
        <v>0</v>
      </c>
      <c r="HF38" s="277">
        <v>0</v>
      </c>
      <c r="HG38" s="277">
        <v>0</v>
      </c>
      <c r="HH38" s="277">
        <v>0</v>
      </c>
      <c r="HI38" s="277">
        <v>0</v>
      </c>
      <c r="HJ38" s="277">
        <v>0</v>
      </c>
      <c r="HK38" s="277">
        <v>0</v>
      </c>
      <c r="HL38" s="277">
        <v>0</v>
      </c>
      <c r="HM38" s="277">
        <v>0</v>
      </c>
      <c r="HN38" s="277">
        <v>5</v>
      </c>
      <c r="HO38" s="277">
        <v>0</v>
      </c>
      <c r="HP38" s="277">
        <v>0</v>
      </c>
      <c r="HQ38" s="277">
        <v>0</v>
      </c>
      <c r="HR38" s="277">
        <v>0</v>
      </c>
      <c r="HS38" s="277">
        <v>0</v>
      </c>
      <c r="HT38" s="277">
        <v>0</v>
      </c>
      <c r="HU38" s="277">
        <v>0</v>
      </c>
      <c r="HV38" s="277">
        <v>0</v>
      </c>
      <c r="HW38" s="277">
        <v>0</v>
      </c>
      <c r="HX38" s="277">
        <v>0</v>
      </c>
      <c r="HY38" s="277">
        <v>0</v>
      </c>
      <c r="HZ38" s="277">
        <v>0</v>
      </c>
      <c r="IA38" s="277">
        <v>0</v>
      </c>
      <c r="IB38" s="277">
        <v>0</v>
      </c>
      <c r="IC38" s="277">
        <v>16</v>
      </c>
      <c r="ID38" s="277">
        <v>0</v>
      </c>
      <c r="IE38" s="277">
        <v>0</v>
      </c>
      <c r="IF38" s="277">
        <v>0</v>
      </c>
      <c r="IG38" s="277">
        <v>0</v>
      </c>
      <c r="IH38" s="277">
        <v>0</v>
      </c>
      <c r="II38" s="277">
        <v>4</v>
      </c>
      <c r="IJ38" s="277">
        <v>0</v>
      </c>
      <c r="IK38" s="277">
        <v>0</v>
      </c>
      <c r="IL38" s="277">
        <v>1</v>
      </c>
      <c r="IM38" s="277">
        <v>0</v>
      </c>
      <c r="IN38" s="277">
        <v>0</v>
      </c>
      <c r="IO38" s="277">
        <v>0</v>
      </c>
      <c r="IP38" s="277">
        <v>0</v>
      </c>
      <c r="IQ38" s="277">
        <v>0</v>
      </c>
      <c r="IR38" s="277">
        <v>0</v>
      </c>
      <c r="IS38" s="277">
        <v>0</v>
      </c>
      <c r="IT38" s="277">
        <v>0</v>
      </c>
      <c r="IU38" s="277">
        <v>0</v>
      </c>
      <c r="IV38" s="277">
        <v>0</v>
      </c>
      <c r="IW38" s="277">
        <v>0</v>
      </c>
      <c r="IX38" s="277">
        <v>0</v>
      </c>
      <c r="IY38" s="277">
        <v>0</v>
      </c>
      <c r="IZ38" s="277">
        <v>0</v>
      </c>
      <c r="JA38" s="277">
        <v>0</v>
      </c>
      <c r="JB38" s="277">
        <v>0</v>
      </c>
      <c r="JC38" s="277">
        <v>0</v>
      </c>
      <c r="JD38" s="277">
        <v>0</v>
      </c>
      <c r="JE38" s="277">
        <v>0</v>
      </c>
      <c r="JF38" s="277">
        <v>0</v>
      </c>
      <c r="JG38" s="277">
        <v>0</v>
      </c>
      <c r="JH38" s="277">
        <v>0</v>
      </c>
      <c r="JI38" s="277">
        <v>0</v>
      </c>
      <c r="JJ38" s="277">
        <v>0</v>
      </c>
      <c r="JK38" s="277">
        <v>0</v>
      </c>
      <c r="JL38" s="277">
        <v>0</v>
      </c>
      <c r="JM38" s="277">
        <v>5</v>
      </c>
      <c r="JN38" s="277">
        <v>0</v>
      </c>
      <c r="JO38" s="277">
        <v>0</v>
      </c>
      <c r="JP38" s="277">
        <v>7</v>
      </c>
      <c r="JQ38" s="277">
        <v>0</v>
      </c>
      <c r="JR38" s="277">
        <v>0</v>
      </c>
      <c r="JS38" s="277">
        <v>5</v>
      </c>
      <c r="JT38" s="277">
        <v>0</v>
      </c>
      <c r="JU38" s="277">
        <v>0</v>
      </c>
      <c r="JV38" s="277">
        <v>0</v>
      </c>
      <c r="JW38" s="277">
        <v>0</v>
      </c>
      <c r="JX38" s="277">
        <v>0</v>
      </c>
      <c r="JY38" s="277">
        <v>0</v>
      </c>
      <c r="JZ38" s="277">
        <v>0</v>
      </c>
      <c r="KA38" s="277">
        <v>0</v>
      </c>
      <c r="KB38" s="277">
        <v>0</v>
      </c>
      <c r="KC38" s="277">
        <v>0</v>
      </c>
      <c r="KD38" s="277">
        <v>0</v>
      </c>
      <c r="KE38" s="277">
        <v>0</v>
      </c>
      <c r="KF38" s="277">
        <v>0</v>
      </c>
      <c r="KG38" s="277">
        <v>0</v>
      </c>
      <c r="KH38" s="277">
        <v>0</v>
      </c>
      <c r="KI38" s="277">
        <v>0</v>
      </c>
      <c r="KJ38" s="277">
        <v>0</v>
      </c>
      <c r="KK38" s="277">
        <v>0</v>
      </c>
      <c r="KL38" s="277">
        <v>0</v>
      </c>
      <c r="KM38" s="277">
        <v>0</v>
      </c>
      <c r="KN38" s="277">
        <v>0</v>
      </c>
      <c r="KO38" s="277">
        <v>0</v>
      </c>
      <c r="KP38" s="277">
        <v>0</v>
      </c>
      <c r="KQ38" s="277">
        <v>0</v>
      </c>
      <c r="KR38" s="277">
        <v>0</v>
      </c>
      <c r="KS38" s="277">
        <v>0</v>
      </c>
      <c r="KT38" s="277">
        <v>0</v>
      </c>
      <c r="KU38" s="277">
        <v>0</v>
      </c>
      <c r="KV38" s="277">
        <v>0</v>
      </c>
      <c r="KW38" s="277">
        <v>0</v>
      </c>
      <c r="KX38" s="277">
        <v>0</v>
      </c>
      <c r="KY38" s="277">
        <v>0</v>
      </c>
      <c r="KZ38" s="277">
        <v>0</v>
      </c>
      <c r="LA38" s="277">
        <v>0</v>
      </c>
      <c r="LB38" s="277">
        <v>0</v>
      </c>
      <c r="LC38" s="277">
        <v>0</v>
      </c>
      <c r="LD38" s="277">
        <v>0</v>
      </c>
      <c r="LE38" s="277">
        <v>0</v>
      </c>
      <c r="LF38" s="277">
        <v>0</v>
      </c>
      <c r="LG38" s="277">
        <v>0</v>
      </c>
      <c r="LH38" s="277">
        <v>0</v>
      </c>
      <c r="LI38" s="277">
        <v>0</v>
      </c>
      <c r="LJ38" s="277">
        <v>0</v>
      </c>
      <c r="LK38" s="277">
        <v>0</v>
      </c>
      <c r="LL38" s="277">
        <v>0</v>
      </c>
      <c r="LM38" s="277">
        <v>0</v>
      </c>
      <c r="LN38" s="277">
        <v>0</v>
      </c>
      <c r="LO38" s="277">
        <v>0</v>
      </c>
      <c r="LP38" s="277">
        <v>0</v>
      </c>
      <c r="LQ38" s="277">
        <v>0</v>
      </c>
      <c r="LR38" s="277">
        <v>0</v>
      </c>
      <c r="LS38" s="277">
        <v>0</v>
      </c>
      <c r="LT38" s="277">
        <v>0</v>
      </c>
      <c r="LU38" s="277">
        <v>0</v>
      </c>
      <c r="LV38" s="277">
        <v>0</v>
      </c>
      <c r="LW38" s="277">
        <v>0</v>
      </c>
      <c r="LX38" s="277">
        <v>0</v>
      </c>
      <c r="LY38" s="277">
        <v>0</v>
      </c>
      <c r="LZ38" s="277">
        <v>0</v>
      </c>
      <c r="MA38" s="277">
        <v>0</v>
      </c>
      <c r="MB38" s="277">
        <v>0</v>
      </c>
      <c r="MC38" s="277">
        <v>0</v>
      </c>
      <c r="MD38" s="277">
        <v>0</v>
      </c>
      <c r="ME38" s="277">
        <v>0</v>
      </c>
      <c r="MF38" s="277">
        <v>0</v>
      </c>
      <c r="MG38" s="277">
        <v>0</v>
      </c>
      <c r="MH38" s="277">
        <v>0</v>
      </c>
      <c r="MI38" s="277">
        <v>0</v>
      </c>
      <c r="MJ38" s="277">
        <v>0</v>
      </c>
      <c r="MK38" s="277">
        <v>0</v>
      </c>
      <c r="ML38" s="277">
        <v>0</v>
      </c>
      <c r="MM38" s="277">
        <v>0</v>
      </c>
      <c r="MN38" s="277">
        <v>0</v>
      </c>
      <c r="MO38" s="277">
        <v>0</v>
      </c>
      <c r="MP38" s="277">
        <v>0</v>
      </c>
      <c r="MQ38" s="277">
        <v>0</v>
      </c>
      <c r="MR38" s="277">
        <v>0</v>
      </c>
      <c r="MS38" s="277">
        <v>4</v>
      </c>
      <c r="MT38" s="277">
        <v>0</v>
      </c>
      <c r="MU38" s="277">
        <v>0</v>
      </c>
      <c r="MV38" s="277">
        <v>0</v>
      </c>
      <c r="MW38" s="277">
        <v>0</v>
      </c>
      <c r="MX38" s="277">
        <v>0</v>
      </c>
      <c r="MY38" s="277">
        <v>6</v>
      </c>
      <c r="MZ38" s="277">
        <v>0</v>
      </c>
      <c r="NA38" s="277">
        <v>0</v>
      </c>
      <c r="NB38" s="277">
        <v>16</v>
      </c>
      <c r="NC38" s="277">
        <v>0</v>
      </c>
      <c r="ND38" s="277">
        <v>0</v>
      </c>
      <c r="NE38" s="277">
        <v>4</v>
      </c>
      <c r="NF38" s="277">
        <v>0</v>
      </c>
      <c r="NG38" s="277">
        <v>0</v>
      </c>
      <c r="NH38" s="277">
        <v>3</v>
      </c>
      <c r="NI38" s="277">
        <v>0</v>
      </c>
      <c r="NJ38" s="277">
        <v>0</v>
      </c>
      <c r="NK38" s="277">
        <v>0</v>
      </c>
      <c r="NL38" s="277">
        <v>0</v>
      </c>
      <c r="NM38" s="277">
        <v>0</v>
      </c>
      <c r="NN38" s="277">
        <v>3</v>
      </c>
      <c r="NO38" s="277">
        <v>0</v>
      </c>
      <c r="NP38" s="277">
        <v>0</v>
      </c>
      <c r="NQ38" s="277">
        <v>2</v>
      </c>
      <c r="NR38" s="277">
        <v>0</v>
      </c>
      <c r="NS38" s="277">
        <v>0</v>
      </c>
      <c r="NT38" s="277">
        <v>0</v>
      </c>
      <c r="NU38" s="277">
        <v>0</v>
      </c>
      <c r="NV38" s="277">
        <v>0</v>
      </c>
      <c r="NW38" s="277">
        <v>8</v>
      </c>
      <c r="NX38" s="277">
        <v>0</v>
      </c>
      <c r="NY38" s="277">
        <v>0</v>
      </c>
      <c r="NZ38" s="277">
        <v>0</v>
      </c>
      <c r="OA38" s="277">
        <v>0</v>
      </c>
      <c r="OB38" s="277">
        <v>0</v>
      </c>
      <c r="OC38" s="277">
        <v>11</v>
      </c>
      <c r="OD38" s="277">
        <v>0</v>
      </c>
      <c r="OE38" s="277">
        <v>0</v>
      </c>
      <c r="OF38" s="277">
        <v>0</v>
      </c>
      <c r="OG38" s="277">
        <v>0</v>
      </c>
      <c r="OH38" s="277">
        <v>0</v>
      </c>
      <c r="OI38" s="277">
        <v>0</v>
      </c>
      <c r="OJ38" s="277">
        <v>0</v>
      </c>
      <c r="OK38" s="277">
        <v>0</v>
      </c>
      <c r="OL38" s="277">
        <v>17</v>
      </c>
      <c r="OM38" s="277">
        <v>0</v>
      </c>
      <c r="ON38" s="277">
        <v>0</v>
      </c>
      <c r="OO38" s="277">
        <v>0</v>
      </c>
      <c r="OP38" s="277">
        <v>0</v>
      </c>
      <c r="OQ38" s="277">
        <v>0</v>
      </c>
      <c r="OR38" s="277">
        <v>10</v>
      </c>
      <c r="OS38" s="277">
        <v>0</v>
      </c>
      <c r="OT38" s="277">
        <v>0</v>
      </c>
      <c r="OU38" s="277">
        <v>4</v>
      </c>
      <c r="OV38" s="277">
        <v>0</v>
      </c>
      <c r="OW38" s="277">
        <v>0</v>
      </c>
      <c r="OX38" s="277">
        <v>0</v>
      </c>
      <c r="OY38" s="277">
        <v>0</v>
      </c>
      <c r="OZ38" s="277">
        <v>0</v>
      </c>
      <c r="PA38" s="277">
        <v>12</v>
      </c>
      <c r="PB38" s="277">
        <v>0</v>
      </c>
      <c r="PC38" s="277">
        <v>0</v>
      </c>
      <c r="PD38" s="277">
        <v>22</v>
      </c>
      <c r="PE38" s="277">
        <v>0</v>
      </c>
      <c r="PF38" s="277">
        <v>0</v>
      </c>
      <c r="PG38" s="277">
        <v>16</v>
      </c>
      <c r="PH38" s="277">
        <v>0</v>
      </c>
      <c r="PI38" s="277">
        <v>0</v>
      </c>
      <c r="PJ38" s="277">
        <v>0</v>
      </c>
      <c r="PK38" s="277">
        <v>0</v>
      </c>
      <c r="PL38" s="277">
        <v>0</v>
      </c>
      <c r="PM38" s="277">
        <v>0</v>
      </c>
      <c r="PN38" s="277">
        <v>0</v>
      </c>
      <c r="PO38" s="277">
        <v>0</v>
      </c>
      <c r="PP38" s="277">
        <v>0</v>
      </c>
      <c r="PQ38" s="277">
        <v>0</v>
      </c>
      <c r="PR38" s="277">
        <v>0</v>
      </c>
      <c r="PS38" s="277">
        <v>0</v>
      </c>
      <c r="PT38" s="277">
        <v>0</v>
      </c>
      <c r="PU38" s="277">
        <v>0</v>
      </c>
      <c r="PV38" s="277">
        <v>0</v>
      </c>
      <c r="PW38" s="277">
        <v>0</v>
      </c>
      <c r="PX38" s="277">
        <v>0</v>
      </c>
      <c r="PY38" s="277">
        <v>0</v>
      </c>
      <c r="PZ38" s="277">
        <v>0</v>
      </c>
      <c r="QA38" s="277">
        <v>0</v>
      </c>
      <c r="QB38" s="277">
        <v>0</v>
      </c>
      <c r="QC38" s="277">
        <v>0</v>
      </c>
      <c r="QD38" s="277">
        <v>0</v>
      </c>
      <c r="QE38" s="277">
        <v>9</v>
      </c>
      <c r="QF38" s="277">
        <v>0</v>
      </c>
      <c r="QG38" s="277">
        <v>0</v>
      </c>
      <c r="QH38" s="277">
        <v>0</v>
      </c>
      <c r="QI38" s="277">
        <v>0</v>
      </c>
      <c r="QJ38" s="277">
        <v>0</v>
      </c>
      <c r="QK38" s="277">
        <v>8</v>
      </c>
      <c r="QL38" s="277">
        <v>0</v>
      </c>
      <c r="QM38" s="277">
        <v>0</v>
      </c>
      <c r="QN38" s="277">
        <v>8</v>
      </c>
      <c r="QO38" s="277">
        <v>0</v>
      </c>
      <c r="QP38" s="277">
        <v>0</v>
      </c>
      <c r="QQ38" s="277">
        <v>0</v>
      </c>
      <c r="QR38" s="277">
        <v>0</v>
      </c>
      <c r="QS38" s="277">
        <v>0</v>
      </c>
      <c r="QT38" s="277">
        <v>18</v>
      </c>
      <c r="QU38" s="277">
        <v>0</v>
      </c>
      <c r="QV38" s="277">
        <v>0</v>
      </c>
      <c r="QW38" s="277">
        <v>0</v>
      </c>
      <c r="QX38" s="277">
        <v>0</v>
      </c>
      <c r="QY38" s="277">
        <v>0</v>
      </c>
      <c r="QZ38" s="277">
        <v>0</v>
      </c>
      <c r="RA38" s="277">
        <v>0</v>
      </c>
      <c r="RB38" s="277">
        <v>0</v>
      </c>
      <c r="RC38" s="277">
        <v>10</v>
      </c>
      <c r="RD38" s="277">
        <v>0</v>
      </c>
      <c r="RE38" s="277">
        <v>0</v>
      </c>
      <c r="RF38" s="277">
        <v>3</v>
      </c>
      <c r="RG38" s="277">
        <v>0</v>
      </c>
      <c r="RH38" s="277">
        <v>0</v>
      </c>
      <c r="RI38" s="277">
        <v>0</v>
      </c>
      <c r="RJ38" s="277">
        <v>0</v>
      </c>
      <c r="RK38" s="277">
        <v>0</v>
      </c>
      <c r="RL38" s="277">
        <v>0</v>
      </c>
      <c r="RM38" s="277">
        <v>0</v>
      </c>
      <c r="RN38" s="277">
        <v>0</v>
      </c>
      <c r="RO38" s="277">
        <v>0</v>
      </c>
      <c r="RP38" s="277">
        <v>0</v>
      </c>
      <c r="RQ38" s="277">
        <v>0</v>
      </c>
      <c r="RR38" s="277">
        <v>0</v>
      </c>
      <c r="RS38" s="277">
        <v>0</v>
      </c>
      <c r="RT38" s="277">
        <v>0</v>
      </c>
      <c r="RU38" s="277">
        <v>0</v>
      </c>
      <c r="RV38" s="277">
        <v>0</v>
      </c>
      <c r="RW38" s="277">
        <v>0</v>
      </c>
      <c r="RX38" s="277">
        <v>0</v>
      </c>
      <c r="RY38" s="277">
        <v>0</v>
      </c>
      <c r="RZ38" s="277">
        <v>0</v>
      </c>
      <c r="SA38" s="277">
        <v>0</v>
      </c>
      <c r="SB38" s="277">
        <v>0</v>
      </c>
      <c r="SC38" s="277">
        <v>0</v>
      </c>
      <c r="SD38" s="277">
        <v>0</v>
      </c>
      <c r="SE38" s="277">
        <v>0</v>
      </c>
      <c r="SF38" s="277">
        <v>0</v>
      </c>
      <c r="SG38" s="277">
        <v>0</v>
      </c>
      <c r="SH38" s="277">
        <v>0</v>
      </c>
      <c r="SI38" s="277">
        <v>0</v>
      </c>
      <c r="SJ38" s="277">
        <v>0</v>
      </c>
      <c r="SK38" s="277">
        <v>0</v>
      </c>
      <c r="SL38" s="277">
        <v>0</v>
      </c>
      <c r="SM38" s="277">
        <v>0</v>
      </c>
      <c r="SN38" s="277">
        <v>0</v>
      </c>
      <c r="SO38" s="277">
        <v>0</v>
      </c>
      <c r="SP38" s="277">
        <v>0</v>
      </c>
      <c r="SQ38" s="277">
        <v>0</v>
      </c>
      <c r="SR38" s="277">
        <v>0</v>
      </c>
      <c r="SS38" s="277">
        <v>0</v>
      </c>
      <c r="ST38" s="277">
        <v>0</v>
      </c>
      <c r="SU38" s="277">
        <v>0</v>
      </c>
      <c r="SV38" s="277">
        <v>0</v>
      </c>
      <c r="SW38" s="277">
        <v>0</v>
      </c>
      <c r="SX38" s="277">
        <v>0</v>
      </c>
      <c r="SY38" s="277">
        <v>0</v>
      </c>
      <c r="SZ38" s="277">
        <v>0</v>
      </c>
      <c r="TA38" s="277">
        <v>0</v>
      </c>
      <c r="TB38" s="277">
        <v>0</v>
      </c>
      <c r="TC38" s="277">
        <v>0</v>
      </c>
      <c r="TD38" s="277">
        <v>0</v>
      </c>
      <c r="TE38" s="277">
        <v>0</v>
      </c>
      <c r="TF38" s="277">
        <v>0</v>
      </c>
      <c r="TG38" s="277">
        <v>0</v>
      </c>
      <c r="TH38" s="277">
        <v>0</v>
      </c>
      <c r="TI38" s="277">
        <v>0</v>
      </c>
      <c r="TJ38" s="277">
        <v>0</v>
      </c>
      <c r="TK38" s="277">
        <v>0</v>
      </c>
      <c r="TL38" s="277">
        <v>0</v>
      </c>
      <c r="TM38" s="277">
        <v>0</v>
      </c>
      <c r="TN38" s="277">
        <v>0</v>
      </c>
      <c r="TO38" s="277">
        <v>0</v>
      </c>
      <c r="TP38" s="277">
        <v>0</v>
      </c>
      <c r="TQ38" s="277">
        <v>0</v>
      </c>
      <c r="TR38" s="277">
        <v>0</v>
      </c>
      <c r="TS38" s="277">
        <v>0</v>
      </c>
      <c r="TT38" s="277">
        <v>0</v>
      </c>
      <c r="TU38" s="277">
        <v>0</v>
      </c>
      <c r="TV38" s="277">
        <v>0</v>
      </c>
      <c r="TW38" s="277">
        <v>0</v>
      </c>
      <c r="TX38" s="277">
        <v>0</v>
      </c>
      <c r="TY38" s="277">
        <v>0</v>
      </c>
      <c r="TZ38" s="277">
        <v>0</v>
      </c>
      <c r="UA38" s="277">
        <v>0</v>
      </c>
      <c r="UB38" s="277">
        <v>0</v>
      </c>
      <c r="UC38" s="277">
        <v>0</v>
      </c>
      <c r="UD38" s="277">
        <v>0</v>
      </c>
      <c r="UE38" s="277">
        <v>0</v>
      </c>
      <c r="UF38" s="277">
        <v>0</v>
      </c>
      <c r="UG38" s="277">
        <v>0</v>
      </c>
      <c r="UH38" s="277">
        <v>0</v>
      </c>
      <c r="UI38" s="277">
        <v>0</v>
      </c>
      <c r="UJ38" s="277">
        <v>0</v>
      </c>
      <c r="UK38" s="277">
        <v>0</v>
      </c>
      <c r="UL38" s="277">
        <v>0</v>
      </c>
      <c r="UM38" s="277">
        <v>0</v>
      </c>
      <c r="UN38" s="277">
        <v>0</v>
      </c>
      <c r="UO38" s="277">
        <v>0</v>
      </c>
      <c r="UP38" s="277">
        <v>0</v>
      </c>
      <c r="UQ38" s="277">
        <v>0</v>
      </c>
      <c r="UR38" s="277">
        <v>0</v>
      </c>
      <c r="US38" s="277">
        <v>0</v>
      </c>
      <c r="UT38" s="277">
        <v>0</v>
      </c>
      <c r="UU38" s="277">
        <v>0</v>
      </c>
      <c r="UV38" s="277">
        <v>0</v>
      </c>
      <c r="UW38" s="277">
        <v>0</v>
      </c>
      <c r="UX38" s="277">
        <v>0</v>
      </c>
      <c r="UY38" s="277">
        <v>0</v>
      </c>
      <c r="UZ38" s="277">
        <v>0</v>
      </c>
      <c r="VA38" s="277">
        <v>0</v>
      </c>
      <c r="VB38" s="277">
        <v>0</v>
      </c>
      <c r="VC38" s="277">
        <v>0</v>
      </c>
      <c r="VD38" s="277">
        <v>0</v>
      </c>
      <c r="VE38" s="277">
        <v>0</v>
      </c>
      <c r="VF38" s="277">
        <v>0</v>
      </c>
      <c r="VG38" s="277">
        <v>0</v>
      </c>
      <c r="VH38" s="277">
        <v>0</v>
      </c>
      <c r="VI38" s="277">
        <v>0</v>
      </c>
      <c r="VJ38" s="277">
        <v>0</v>
      </c>
      <c r="VK38" s="277">
        <v>0</v>
      </c>
      <c r="VL38" s="277">
        <v>0</v>
      </c>
      <c r="VM38" s="277">
        <v>0</v>
      </c>
      <c r="VN38" s="277">
        <v>0</v>
      </c>
      <c r="VO38" s="277">
        <v>0</v>
      </c>
      <c r="VP38" s="277">
        <v>0</v>
      </c>
      <c r="VQ38" s="277">
        <v>0</v>
      </c>
      <c r="VR38" s="277">
        <v>0</v>
      </c>
      <c r="VS38" s="277">
        <v>0</v>
      </c>
      <c r="VT38" s="277">
        <v>0</v>
      </c>
      <c r="VU38" s="277">
        <v>0</v>
      </c>
      <c r="VV38" s="277">
        <v>0</v>
      </c>
      <c r="VW38" s="277">
        <v>0</v>
      </c>
      <c r="VX38" s="277">
        <v>0</v>
      </c>
      <c r="VY38" s="277">
        <v>0</v>
      </c>
      <c r="VZ38" s="277">
        <v>0</v>
      </c>
      <c r="WA38" s="277">
        <v>0</v>
      </c>
      <c r="WB38" s="277">
        <v>0</v>
      </c>
      <c r="WC38" s="277">
        <v>0</v>
      </c>
      <c r="WD38" s="277">
        <v>0</v>
      </c>
      <c r="WE38" s="277">
        <v>0</v>
      </c>
      <c r="WF38" s="277">
        <v>0</v>
      </c>
      <c r="WG38" s="277">
        <v>0</v>
      </c>
      <c r="WH38" s="277">
        <v>0</v>
      </c>
      <c r="WI38" s="277">
        <v>0</v>
      </c>
      <c r="WJ38" s="277">
        <v>0</v>
      </c>
      <c r="WK38" s="277">
        <v>0</v>
      </c>
      <c r="WL38" s="277">
        <v>0</v>
      </c>
      <c r="WM38" s="277">
        <v>0</v>
      </c>
      <c r="WN38" s="277">
        <v>0</v>
      </c>
      <c r="WO38" s="277">
        <v>0</v>
      </c>
      <c r="WP38" s="277">
        <v>0</v>
      </c>
      <c r="WQ38" s="277">
        <v>0</v>
      </c>
      <c r="WR38" s="277">
        <v>0</v>
      </c>
      <c r="WS38" s="277">
        <v>0</v>
      </c>
      <c r="WT38" s="277">
        <v>0</v>
      </c>
      <c r="WU38" s="277">
        <v>0</v>
      </c>
      <c r="WV38" s="277">
        <v>0</v>
      </c>
      <c r="WW38" s="277">
        <v>0</v>
      </c>
      <c r="WX38" s="277">
        <v>0</v>
      </c>
      <c r="WY38" s="277">
        <v>0</v>
      </c>
      <c r="WZ38" s="277">
        <v>0</v>
      </c>
      <c r="XA38" s="277">
        <v>0</v>
      </c>
      <c r="XB38" s="277">
        <v>0</v>
      </c>
      <c r="XC38" s="277">
        <v>0</v>
      </c>
      <c r="XD38" s="277">
        <v>0</v>
      </c>
      <c r="XE38" s="277">
        <v>0</v>
      </c>
      <c r="XF38" s="277">
        <v>0</v>
      </c>
      <c r="XG38" s="277">
        <v>0</v>
      </c>
      <c r="XH38" s="277">
        <v>0</v>
      </c>
      <c r="XI38" s="277">
        <v>0</v>
      </c>
      <c r="XJ38" s="277">
        <v>0</v>
      </c>
      <c r="XK38" s="277">
        <v>0</v>
      </c>
      <c r="XL38" s="277">
        <v>0</v>
      </c>
      <c r="XM38" s="277">
        <v>0</v>
      </c>
      <c r="XN38" s="277">
        <v>0</v>
      </c>
      <c r="XO38" s="277">
        <v>0</v>
      </c>
      <c r="XP38" s="277">
        <v>0</v>
      </c>
      <c r="XQ38" s="277">
        <v>0</v>
      </c>
      <c r="XR38" s="277">
        <v>0</v>
      </c>
      <c r="XS38" s="277">
        <v>0</v>
      </c>
      <c r="XT38" s="277">
        <v>0</v>
      </c>
      <c r="XU38" s="277">
        <v>0</v>
      </c>
      <c r="XV38" s="277">
        <v>0</v>
      </c>
      <c r="XW38" s="277">
        <v>0</v>
      </c>
      <c r="XX38" s="277">
        <v>0</v>
      </c>
      <c r="XY38" s="277">
        <v>0</v>
      </c>
      <c r="XZ38" s="277">
        <v>0</v>
      </c>
      <c r="YA38" s="277">
        <v>0</v>
      </c>
      <c r="YB38" s="277">
        <v>0</v>
      </c>
      <c r="YC38" s="277">
        <v>0</v>
      </c>
      <c r="YD38" s="277">
        <v>0</v>
      </c>
      <c r="YE38" s="277">
        <v>0</v>
      </c>
      <c r="YF38" s="277">
        <v>0</v>
      </c>
      <c r="YG38" s="277">
        <v>0</v>
      </c>
      <c r="YH38" s="277">
        <v>0</v>
      </c>
      <c r="YI38" s="277">
        <v>0</v>
      </c>
      <c r="YJ38" s="277">
        <v>0</v>
      </c>
      <c r="YK38" s="277">
        <v>0</v>
      </c>
      <c r="YL38" s="277">
        <v>0</v>
      </c>
      <c r="YM38" s="277">
        <v>0</v>
      </c>
      <c r="YN38" s="277">
        <v>0</v>
      </c>
      <c r="YO38" s="277">
        <v>0</v>
      </c>
      <c r="YP38" s="277">
        <v>0</v>
      </c>
      <c r="YQ38" s="277">
        <v>0</v>
      </c>
      <c r="YR38" s="277">
        <v>0</v>
      </c>
      <c r="YS38" s="277">
        <v>0</v>
      </c>
      <c r="YT38" s="277">
        <v>0</v>
      </c>
      <c r="YU38" s="277">
        <v>0</v>
      </c>
      <c r="YV38" s="277">
        <v>0</v>
      </c>
      <c r="YW38" s="277">
        <v>0</v>
      </c>
      <c r="YX38" s="277">
        <v>0</v>
      </c>
      <c r="YY38" s="277">
        <v>0</v>
      </c>
      <c r="YZ38" s="277">
        <v>0</v>
      </c>
      <c r="ZA38" s="277">
        <v>0</v>
      </c>
      <c r="ZB38" s="277">
        <v>0</v>
      </c>
      <c r="ZC38" s="277">
        <v>0</v>
      </c>
      <c r="ZD38" s="277">
        <v>0</v>
      </c>
      <c r="ZE38" s="277">
        <v>0</v>
      </c>
      <c r="ZF38" s="277">
        <v>0</v>
      </c>
      <c r="ZG38" s="277">
        <v>0</v>
      </c>
      <c r="ZH38" s="277">
        <v>0</v>
      </c>
      <c r="ZI38" s="277">
        <v>0</v>
      </c>
      <c r="ZJ38" s="277">
        <v>0</v>
      </c>
      <c r="ZK38" s="277">
        <v>0</v>
      </c>
      <c r="ZL38" s="277">
        <v>0</v>
      </c>
      <c r="ZM38" s="277">
        <v>0</v>
      </c>
      <c r="ZN38" s="277">
        <v>0</v>
      </c>
      <c r="ZO38" s="277">
        <v>0</v>
      </c>
      <c r="ZP38" s="277">
        <v>0</v>
      </c>
      <c r="ZQ38" s="277">
        <v>0</v>
      </c>
      <c r="ZR38" s="277">
        <v>0</v>
      </c>
      <c r="ZS38" s="277">
        <v>0</v>
      </c>
      <c r="ZT38" s="277">
        <v>0</v>
      </c>
      <c r="ZU38" s="277">
        <v>0</v>
      </c>
      <c r="ZV38" s="277">
        <v>0</v>
      </c>
      <c r="ZW38" s="277">
        <v>0</v>
      </c>
      <c r="ZX38" s="277">
        <v>0</v>
      </c>
      <c r="ZY38" s="277">
        <v>0</v>
      </c>
      <c r="ZZ38" s="277">
        <v>0</v>
      </c>
      <c r="AAA38" s="277">
        <v>0</v>
      </c>
      <c r="AAB38" s="277">
        <v>0</v>
      </c>
      <c r="AAC38" s="277">
        <v>0</v>
      </c>
      <c r="AAD38" s="277">
        <v>0</v>
      </c>
      <c r="AAE38" s="277">
        <v>0</v>
      </c>
      <c r="AAF38" s="277">
        <v>0</v>
      </c>
      <c r="AAG38" s="277">
        <v>0</v>
      </c>
      <c r="AAH38" s="277">
        <v>0</v>
      </c>
      <c r="AAI38" s="277">
        <v>0</v>
      </c>
      <c r="AAJ38" s="277">
        <v>0</v>
      </c>
      <c r="AAK38" s="277">
        <v>0</v>
      </c>
      <c r="AAL38" s="277">
        <v>0</v>
      </c>
      <c r="AAM38" s="277">
        <v>0</v>
      </c>
      <c r="AAN38" s="277">
        <v>0</v>
      </c>
      <c r="AAO38" s="181"/>
    </row>
    <row r="39" spans="1:717" x14ac:dyDescent="0.3">
      <c r="D39" s="3" t="s">
        <v>298</v>
      </c>
      <c r="F39" s="3">
        <v>666540</v>
      </c>
      <c r="G39" s="3" t="s">
        <v>298</v>
      </c>
      <c r="H39" s="275" t="str">
        <f t="shared" si="44"/>
        <v/>
      </c>
      <c r="I39" s="135" t="str">
        <f t="shared" si="44"/>
        <v/>
      </c>
      <c r="J39" s="276" t="str">
        <f t="shared" si="44"/>
        <v/>
      </c>
      <c r="K39" s="275" t="str" cm="1">
        <f t="array" ref="K39">IFERROR(
  _xlfn.STDEV.S(
    IF(
      ($AA$19:$AAN$19=K$20) *
      ($AA39:$AAN39&gt;0) *
      ($AA$17:$AAN$17 &gt;= $H$17) *
      ($AA$17:$AAN$17 &lt;= $I$17),
      $AA39:$AAN39
    )
  ),
  ""
)</f>
        <v/>
      </c>
      <c r="L39" s="135" t="str" cm="1">
        <f t="array" ref="L39">IFERROR(
  _xlfn.STDEV.S(
    IF(
      ($AA$19:$AAN$19=L$20) *
      ($AA39:$AAN39&gt;0) *
      ($AA$17:$AAN$17 &gt;= $H$17) *
      ($AA$17:$AAN$17 &lt;= $I$17),
      $AA39:$AAN39
    )
  ),
  ""
)</f>
        <v/>
      </c>
      <c r="M39" s="276" t="str" cm="1">
        <f t="array" ref="M39">IFERROR(
  _xlfn.STDEV.S(
    IF(
      ($AA$19:$AAN$19=M$20) *
      ($AA39:$AAN39&gt;0) *
      ($AA$17:$AAN$17 &gt;= $H$17) *
      ($AA$17:$AAN$17 &lt;= $I$17),
      $AA39:$AAN39
    )
  ),
  ""
)</f>
        <v/>
      </c>
      <c r="N39" s="275">
        <f t="shared" si="45"/>
        <v>0</v>
      </c>
      <c r="O39" s="135">
        <f t="shared" si="45"/>
        <v>0</v>
      </c>
      <c r="P39" s="276">
        <f t="shared" si="45"/>
        <v>0</v>
      </c>
      <c r="Q39">
        <f>VLOOKUP($F39,Old!$C$23:$G$43,3)</f>
        <v>1</v>
      </c>
      <c r="R39" t="str">
        <f t="shared" si="46"/>
        <v/>
      </c>
      <c r="S39" t="str">
        <f t="shared" si="46"/>
        <v/>
      </c>
      <c r="T39" t="str">
        <f t="shared" si="47"/>
        <v/>
      </c>
      <c r="U39">
        <f>VLOOKUP($F39,Old!$C$23:$G$43,5)</f>
        <v>1</v>
      </c>
      <c r="V39" t="str">
        <f t="shared" si="48"/>
        <v/>
      </c>
      <c r="Z39" s="3">
        <v>666540</v>
      </c>
      <c r="AA39" s="277">
        <v>0</v>
      </c>
      <c r="AB39" s="277">
        <v>0</v>
      </c>
      <c r="AC39" s="277">
        <v>0</v>
      </c>
      <c r="AD39" s="277">
        <v>0</v>
      </c>
      <c r="AE39" s="277">
        <v>0</v>
      </c>
      <c r="AF39" s="277">
        <v>0</v>
      </c>
      <c r="AG39" s="277">
        <v>0</v>
      </c>
      <c r="AH39" s="277">
        <v>0</v>
      </c>
      <c r="AI39" s="277">
        <v>0</v>
      </c>
      <c r="AJ39" s="277">
        <v>0</v>
      </c>
      <c r="AK39" s="277">
        <v>0</v>
      </c>
      <c r="AL39" s="277">
        <v>0</v>
      </c>
      <c r="AM39" s="277">
        <v>0</v>
      </c>
      <c r="AN39" s="277">
        <v>0</v>
      </c>
      <c r="AO39" s="277">
        <v>0</v>
      </c>
      <c r="AP39" s="277">
        <v>0</v>
      </c>
      <c r="AQ39" s="277">
        <v>0</v>
      </c>
      <c r="AR39" s="277">
        <v>0</v>
      </c>
      <c r="AS39" s="277">
        <v>0</v>
      </c>
      <c r="AT39" s="277">
        <v>0</v>
      </c>
      <c r="AU39" s="277">
        <v>0</v>
      </c>
      <c r="AV39" s="277">
        <v>0</v>
      </c>
      <c r="AW39" s="277">
        <v>0</v>
      </c>
      <c r="AX39" s="277">
        <v>0</v>
      </c>
      <c r="AY39" s="277">
        <v>0</v>
      </c>
      <c r="AZ39" s="277">
        <v>0</v>
      </c>
      <c r="BA39" s="277">
        <v>0</v>
      </c>
      <c r="BB39" s="277">
        <v>0</v>
      </c>
      <c r="BC39" s="277">
        <v>0</v>
      </c>
      <c r="BD39" s="277">
        <v>0</v>
      </c>
      <c r="BE39" s="277">
        <v>0</v>
      </c>
      <c r="BF39" s="277">
        <v>0</v>
      </c>
      <c r="BG39" s="277">
        <v>0</v>
      </c>
      <c r="BH39" s="277">
        <v>0</v>
      </c>
      <c r="BI39" s="277">
        <v>0</v>
      </c>
      <c r="BJ39" s="277">
        <v>0</v>
      </c>
      <c r="BK39" s="277">
        <v>0</v>
      </c>
      <c r="BL39" s="277">
        <v>0</v>
      </c>
      <c r="BM39" s="277">
        <v>0</v>
      </c>
      <c r="BN39" s="277">
        <v>0</v>
      </c>
      <c r="BO39" s="277">
        <v>0</v>
      </c>
      <c r="BP39" s="277">
        <v>0</v>
      </c>
      <c r="BQ39" s="277">
        <v>0</v>
      </c>
      <c r="BR39" s="277">
        <v>0</v>
      </c>
      <c r="BS39" s="277">
        <v>0</v>
      </c>
      <c r="BT39" s="277">
        <v>0</v>
      </c>
      <c r="BU39" s="277">
        <v>0</v>
      </c>
      <c r="BV39" s="277">
        <v>0</v>
      </c>
      <c r="BW39" s="277">
        <v>0</v>
      </c>
      <c r="BX39" s="277">
        <v>0</v>
      </c>
      <c r="BY39" s="277">
        <v>0</v>
      </c>
      <c r="BZ39" s="277">
        <v>0</v>
      </c>
      <c r="CA39" s="277">
        <v>0</v>
      </c>
      <c r="CB39" s="277">
        <v>0</v>
      </c>
      <c r="CC39" s="277">
        <v>0</v>
      </c>
      <c r="CD39" s="277">
        <v>0</v>
      </c>
      <c r="CE39" s="277">
        <v>0</v>
      </c>
      <c r="CF39" s="277">
        <v>0</v>
      </c>
      <c r="CG39" s="277">
        <v>0</v>
      </c>
      <c r="CH39" s="277">
        <v>0</v>
      </c>
      <c r="CI39" s="277">
        <v>0</v>
      </c>
      <c r="CJ39" s="277">
        <v>0</v>
      </c>
      <c r="CK39" s="277">
        <v>0</v>
      </c>
      <c r="CL39" s="277">
        <v>0</v>
      </c>
      <c r="CM39" s="277">
        <v>0</v>
      </c>
      <c r="CN39" s="277">
        <v>0</v>
      </c>
      <c r="CO39" s="277">
        <v>0</v>
      </c>
      <c r="CP39" s="277">
        <v>0</v>
      </c>
      <c r="CQ39" s="277">
        <v>0</v>
      </c>
      <c r="CR39" s="277">
        <v>0</v>
      </c>
      <c r="CS39" s="277">
        <v>0</v>
      </c>
      <c r="CT39" s="277">
        <v>0</v>
      </c>
      <c r="CU39" s="277">
        <v>0</v>
      </c>
      <c r="CV39" s="277">
        <v>0</v>
      </c>
      <c r="CW39" s="277">
        <v>0</v>
      </c>
      <c r="CX39" s="277">
        <v>0</v>
      </c>
      <c r="CY39" s="277">
        <v>0</v>
      </c>
      <c r="CZ39" s="277">
        <v>0</v>
      </c>
      <c r="DA39" s="277">
        <v>0</v>
      </c>
      <c r="DB39" s="277">
        <v>0</v>
      </c>
      <c r="DC39" s="277">
        <v>0</v>
      </c>
      <c r="DD39" s="277">
        <v>0</v>
      </c>
      <c r="DE39" s="277">
        <v>0</v>
      </c>
      <c r="DF39" s="277">
        <v>0</v>
      </c>
      <c r="DG39" s="277">
        <v>0</v>
      </c>
      <c r="DH39" s="277">
        <v>0</v>
      </c>
      <c r="DI39" s="277">
        <v>0</v>
      </c>
      <c r="DJ39" s="277">
        <v>0</v>
      </c>
      <c r="DK39" s="277">
        <v>0</v>
      </c>
      <c r="DL39" s="277">
        <v>0</v>
      </c>
      <c r="DM39" s="277">
        <v>0</v>
      </c>
      <c r="DN39" s="277">
        <v>0</v>
      </c>
      <c r="DO39" s="277">
        <v>0</v>
      </c>
      <c r="DP39" s="277">
        <v>0</v>
      </c>
      <c r="DQ39" s="277">
        <v>0</v>
      </c>
      <c r="DR39" s="277">
        <v>0</v>
      </c>
      <c r="DS39" s="277">
        <v>0</v>
      </c>
      <c r="DT39" s="277">
        <v>0</v>
      </c>
      <c r="DU39" s="277">
        <v>0</v>
      </c>
      <c r="DV39" s="277">
        <v>0</v>
      </c>
      <c r="DW39" s="277">
        <v>0</v>
      </c>
      <c r="DX39" s="277">
        <v>0</v>
      </c>
      <c r="DY39" s="277">
        <v>0</v>
      </c>
      <c r="DZ39" s="277">
        <v>0</v>
      </c>
      <c r="EA39" s="277">
        <v>0</v>
      </c>
      <c r="EB39" s="277">
        <v>0</v>
      </c>
      <c r="EC39" s="277">
        <v>0</v>
      </c>
      <c r="ED39" s="277">
        <v>0</v>
      </c>
      <c r="EE39" s="277">
        <v>0</v>
      </c>
      <c r="EF39" s="277">
        <v>0</v>
      </c>
      <c r="EG39" s="277">
        <v>0</v>
      </c>
      <c r="EH39" s="277">
        <v>0</v>
      </c>
      <c r="EI39" s="277">
        <v>0</v>
      </c>
      <c r="EJ39" s="277">
        <v>0</v>
      </c>
      <c r="EK39" s="277">
        <v>0</v>
      </c>
      <c r="EL39" s="277">
        <v>0</v>
      </c>
      <c r="EM39" s="277">
        <v>0</v>
      </c>
      <c r="EN39" s="277">
        <v>0</v>
      </c>
      <c r="EO39" s="277">
        <v>0</v>
      </c>
      <c r="EP39" s="277">
        <v>0</v>
      </c>
      <c r="EQ39" s="277">
        <v>0</v>
      </c>
      <c r="ER39" s="277">
        <v>0</v>
      </c>
      <c r="ES39" s="277">
        <v>0</v>
      </c>
      <c r="ET39" s="277">
        <v>0</v>
      </c>
      <c r="EU39" s="277">
        <v>0</v>
      </c>
      <c r="EV39" s="277">
        <v>0</v>
      </c>
      <c r="EW39" s="277">
        <v>0</v>
      </c>
      <c r="EX39" s="277">
        <v>0</v>
      </c>
      <c r="EY39" s="277">
        <v>0</v>
      </c>
      <c r="EZ39" s="277">
        <v>0</v>
      </c>
      <c r="FA39" s="277">
        <v>0</v>
      </c>
      <c r="FB39" s="277">
        <v>0</v>
      </c>
      <c r="FC39" s="277">
        <v>0</v>
      </c>
      <c r="FD39" s="277">
        <v>0</v>
      </c>
      <c r="FE39" s="277">
        <v>0</v>
      </c>
      <c r="FF39" s="277">
        <v>0</v>
      </c>
      <c r="FG39" s="277">
        <v>0</v>
      </c>
      <c r="FH39" s="277">
        <v>0</v>
      </c>
      <c r="FI39" s="277">
        <v>0</v>
      </c>
      <c r="FJ39" s="277">
        <v>0</v>
      </c>
      <c r="FK39" s="277">
        <v>0</v>
      </c>
      <c r="FL39" s="277">
        <v>0</v>
      </c>
      <c r="FM39" s="277">
        <v>0</v>
      </c>
      <c r="FN39" s="277">
        <v>0</v>
      </c>
      <c r="FO39" s="277">
        <v>0</v>
      </c>
      <c r="FP39" s="277">
        <v>0</v>
      </c>
      <c r="FQ39" s="277">
        <v>0</v>
      </c>
      <c r="FR39" s="277">
        <v>0</v>
      </c>
      <c r="FS39" s="277">
        <v>0</v>
      </c>
      <c r="FT39" s="277">
        <v>0</v>
      </c>
      <c r="FU39" s="277">
        <v>0</v>
      </c>
      <c r="FV39" s="277">
        <v>0</v>
      </c>
      <c r="FW39" s="277">
        <v>0</v>
      </c>
      <c r="FX39" s="277">
        <v>0</v>
      </c>
      <c r="FY39" s="277">
        <v>0</v>
      </c>
      <c r="FZ39" s="277">
        <v>0</v>
      </c>
      <c r="GA39" s="277">
        <v>0</v>
      </c>
      <c r="GB39" s="277">
        <v>0</v>
      </c>
      <c r="GC39" s="277">
        <v>0</v>
      </c>
      <c r="GD39" s="277">
        <v>0</v>
      </c>
      <c r="GE39" s="277">
        <v>0</v>
      </c>
      <c r="GF39" s="277">
        <v>0</v>
      </c>
      <c r="GG39" s="277">
        <v>0</v>
      </c>
      <c r="GH39" s="277">
        <v>0</v>
      </c>
      <c r="GI39" s="277">
        <v>0</v>
      </c>
      <c r="GJ39" s="277">
        <v>0</v>
      </c>
      <c r="GK39" s="277">
        <v>0</v>
      </c>
      <c r="GL39" s="277">
        <v>0</v>
      </c>
      <c r="GM39" s="277">
        <v>0</v>
      </c>
      <c r="GN39" s="277">
        <v>0</v>
      </c>
      <c r="GO39" s="277">
        <v>0</v>
      </c>
      <c r="GP39" s="277">
        <v>0</v>
      </c>
      <c r="GQ39" s="277">
        <v>0</v>
      </c>
      <c r="GR39" s="277">
        <v>0</v>
      </c>
      <c r="GS39" s="277">
        <v>0</v>
      </c>
      <c r="GT39" s="277">
        <v>0</v>
      </c>
      <c r="GU39" s="277">
        <v>0</v>
      </c>
      <c r="GV39" s="277">
        <v>0</v>
      </c>
      <c r="GW39" s="277">
        <v>0</v>
      </c>
      <c r="GX39" s="277">
        <v>0</v>
      </c>
      <c r="GY39" s="277">
        <v>0</v>
      </c>
      <c r="GZ39" s="277">
        <v>0</v>
      </c>
      <c r="HA39" s="277">
        <v>0</v>
      </c>
      <c r="HB39" s="277">
        <v>0</v>
      </c>
      <c r="HC39" s="277">
        <v>0</v>
      </c>
      <c r="HD39" s="277">
        <v>0</v>
      </c>
      <c r="HE39" s="277">
        <v>0</v>
      </c>
      <c r="HF39" s="277">
        <v>0</v>
      </c>
      <c r="HG39" s="277">
        <v>0</v>
      </c>
      <c r="HH39" s="277">
        <v>0</v>
      </c>
      <c r="HI39" s="277">
        <v>0</v>
      </c>
      <c r="HJ39" s="277">
        <v>0</v>
      </c>
      <c r="HK39" s="277">
        <v>0</v>
      </c>
      <c r="HL39" s="277">
        <v>0</v>
      </c>
      <c r="HM39" s="277">
        <v>0</v>
      </c>
      <c r="HN39" s="277">
        <v>0</v>
      </c>
      <c r="HO39" s="277">
        <v>0</v>
      </c>
      <c r="HP39" s="277">
        <v>0</v>
      </c>
      <c r="HQ39" s="277">
        <v>0</v>
      </c>
      <c r="HR39" s="277">
        <v>0</v>
      </c>
      <c r="HS39" s="277">
        <v>0</v>
      </c>
      <c r="HT39" s="277">
        <v>0</v>
      </c>
      <c r="HU39" s="277">
        <v>0</v>
      </c>
      <c r="HV39" s="277">
        <v>0</v>
      </c>
      <c r="HW39" s="277">
        <v>0</v>
      </c>
      <c r="HX39" s="277">
        <v>0</v>
      </c>
      <c r="HY39" s="277">
        <v>0</v>
      </c>
      <c r="HZ39" s="277">
        <v>0</v>
      </c>
      <c r="IA39" s="277">
        <v>0</v>
      </c>
      <c r="IB39" s="277">
        <v>0</v>
      </c>
      <c r="IC39" s="277">
        <v>0</v>
      </c>
      <c r="ID39" s="277">
        <v>0</v>
      </c>
      <c r="IE39" s="277">
        <v>0</v>
      </c>
      <c r="IF39" s="277">
        <v>0</v>
      </c>
      <c r="IG39" s="277">
        <v>0</v>
      </c>
      <c r="IH39" s="277">
        <v>0</v>
      </c>
      <c r="II39" s="277">
        <v>0</v>
      </c>
      <c r="IJ39" s="277">
        <v>0</v>
      </c>
      <c r="IK39" s="277">
        <v>0</v>
      </c>
      <c r="IL39" s="277">
        <v>0</v>
      </c>
      <c r="IM39" s="277">
        <v>0</v>
      </c>
      <c r="IN39" s="277">
        <v>0</v>
      </c>
      <c r="IO39" s="277">
        <v>0</v>
      </c>
      <c r="IP39" s="277">
        <v>0</v>
      </c>
      <c r="IQ39" s="277">
        <v>0</v>
      </c>
      <c r="IR39" s="277">
        <v>0</v>
      </c>
      <c r="IS39" s="277">
        <v>0</v>
      </c>
      <c r="IT39" s="277">
        <v>0</v>
      </c>
      <c r="IU39" s="277">
        <v>0</v>
      </c>
      <c r="IV39" s="277">
        <v>0</v>
      </c>
      <c r="IW39" s="277">
        <v>0</v>
      </c>
      <c r="IX39" s="277">
        <v>0</v>
      </c>
      <c r="IY39" s="277">
        <v>0</v>
      </c>
      <c r="IZ39" s="277">
        <v>0</v>
      </c>
      <c r="JA39" s="277">
        <v>0</v>
      </c>
      <c r="JB39" s="277">
        <v>0</v>
      </c>
      <c r="JC39" s="277">
        <v>0</v>
      </c>
      <c r="JD39" s="277">
        <v>0</v>
      </c>
      <c r="JE39" s="277">
        <v>0</v>
      </c>
      <c r="JF39" s="277">
        <v>0</v>
      </c>
      <c r="JG39" s="277">
        <v>0</v>
      </c>
      <c r="JH39" s="277">
        <v>0</v>
      </c>
      <c r="JI39" s="277">
        <v>0</v>
      </c>
      <c r="JJ39" s="277">
        <v>0</v>
      </c>
      <c r="JK39" s="277">
        <v>0</v>
      </c>
      <c r="JL39" s="277">
        <v>0</v>
      </c>
      <c r="JM39" s="277">
        <v>0</v>
      </c>
      <c r="JN39" s="277">
        <v>0</v>
      </c>
      <c r="JO39" s="277">
        <v>0</v>
      </c>
      <c r="JP39" s="277">
        <v>0</v>
      </c>
      <c r="JQ39" s="277">
        <v>0</v>
      </c>
      <c r="JR39" s="277">
        <v>0</v>
      </c>
      <c r="JS39" s="277">
        <v>0</v>
      </c>
      <c r="JT39" s="277">
        <v>0</v>
      </c>
      <c r="JU39" s="277">
        <v>0</v>
      </c>
      <c r="JV39" s="277">
        <v>0</v>
      </c>
      <c r="JW39" s="277">
        <v>0</v>
      </c>
      <c r="JX39" s="277">
        <v>0</v>
      </c>
      <c r="JY39" s="277">
        <v>0</v>
      </c>
      <c r="JZ39" s="277">
        <v>0</v>
      </c>
      <c r="KA39" s="277">
        <v>0</v>
      </c>
      <c r="KB39" s="277">
        <v>0</v>
      </c>
      <c r="KC39" s="277">
        <v>0</v>
      </c>
      <c r="KD39" s="277">
        <v>0</v>
      </c>
      <c r="KE39" s="277">
        <v>0</v>
      </c>
      <c r="KF39" s="277">
        <v>0</v>
      </c>
      <c r="KG39" s="277">
        <v>0</v>
      </c>
      <c r="KH39" s="277">
        <v>0</v>
      </c>
      <c r="KI39" s="277">
        <v>0</v>
      </c>
      <c r="KJ39" s="277">
        <v>0</v>
      </c>
      <c r="KK39" s="277">
        <v>0</v>
      </c>
      <c r="KL39" s="277">
        <v>0</v>
      </c>
      <c r="KM39" s="277">
        <v>0</v>
      </c>
      <c r="KN39" s="277">
        <v>0</v>
      </c>
      <c r="KO39" s="277">
        <v>0</v>
      </c>
      <c r="KP39" s="277">
        <v>0</v>
      </c>
      <c r="KQ39" s="277">
        <v>0</v>
      </c>
      <c r="KR39" s="277">
        <v>0</v>
      </c>
      <c r="KS39" s="277">
        <v>0</v>
      </c>
      <c r="KT39" s="277">
        <v>0</v>
      </c>
      <c r="KU39" s="277">
        <v>0</v>
      </c>
      <c r="KV39" s="277">
        <v>0</v>
      </c>
      <c r="KW39" s="277">
        <v>0</v>
      </c>
      <c r="KX39" s="277">
        <v>0</v>
      </c>
      <c r="KY39" s="277">
        <v>0</v>
      </c>
      <c r="KZ39" s="277">
        <v>0</v>
      </c>
      <c r="LA39" s="277">
        <v>0</v>
      </c>
      <c r="LB39" s="277">
        <v>0</v>
      </c>
      <c r="LC39" s="277">
        <v>0</v>
      </c>
      <c r="LD39" s="277">
        <v>0</v>
      </c>
      <c r="LE39" s="277">
        <v>0</v>
      </c>
      <c r="LF39" s="277">
        <v>0</v>
      </c>
      <c r="LG39" s="277">
        <v>0</v>
      </c>
      <c r="LH39" s="277">
        <v>0</v>
      </c>
      <c r="LI39" s="277">
        <v>0</v>
      </c>
      <c r="LJ39" s="277">
        <v>0</v>
      </c>
      <c r="LK39" s="277">
        <v>0</v>
      </c>
      <c r="LL39" s="277">
        <v>0</v>
      </c>
      <c r="LM39" s="277">
        <v>0</v>
      </c>
      <c r="LN39" s="277">
        <v>0</v>
      </c>
      <c r="LO39" s="277">
        <v>0</v>
      </c>
      <c r="LP39" s="277">
        <v>0</v>
      </c>
      <c r="LQ39" s="277">
        <v>0</v>
      </c>
      <c r="LR39" s="277">
        <v>0</v>
      </c>
      <c r="LS39" s="277">
        <v>0</v>
      </c>
      <c r="LT39" s="277">
        <v>0</v>
      </c>
      <c r="LU39" s="277">
        <v>0</v>
      </c>
      <c r="LV39" s="277">
        <v>0</v>
      </c>
      <c r="LW39" s="277">
        <v>0</v>
      </c>
      <c r="LX39" s="277">
        <v>0</v>
      </c>
      <c r="LY39" s="277">
        <v>0</v>
      </c>
      <c r="LZ39" s="277">
        <v>0</v>
      </c>
      <c r="MA39" s="277">
        <v>0</v>
      </c>
      <c r="MB39" s="277">
        <v>0</v>
      </c>
      <c r="MC39" s="277">
        <v>0</v>
      </c>
      <c r="MD39" s="277">
        <v>0</v>
      </c>
      <c r="ME39" s="277">
        <v>0</v>
      </c>
      <c r="MF39" s="277">
        <v>0</v>
      </c>
      <c r="MG39" s="277">
        <v>0</v>
      </c>
      <c r="MH39" s="277">
        <v>0</v>
      </c>
      <c r="MI39" s="277">
        <v>0</v>
      </c>
      <c r="MJ39" s="277">
        <v>0</v>
      </c>
      <c r="MK39" s="277">
        <v>0</v>
      </c>
      <c r="ML39" s="277">
        <v>0</v>
      </c>
      <c r="MM39" s="277">
        <v>0</v>
      </c>
      <c r="MN39" s="277">
        <v>0</v>
      </c>
      <c r="MO39" s="277">
        <v>0</v>
      </c>
      <c r="MP39" s="277">
        <v>0</v>
      </c>
      <c r="MQ39" s="277">
        <v>0</v>
      </c>
      <c r="MR39" s="277">
        <v>0</v>
      </c>
      <c r="MS39" s="277">
        <v>0</v>
      </c>
      <c r="MT39" s="277">
        <v>0</v>
      </c>
      <c r="MU39" s="277">
        <v>0</v>
      </c>
      <c r="MV39" s="277">
        <v>0</v>
      </c>
      <c r="MW39" s="277">
        <v>0</v>
      </c>
      <c r="MX39" s="277">
        <v>0</v>
      </c>
      <c r="MY39" s="277">
        <v>0</v>
      </c>
      <c r="MZ39" s="277">
        <v>0</v>
      </c>
      <c r="NA39" s="277">
        <v>0</v>
      </c>
      <c r="NB39" s="277">
        <v>0</v>
      </c>
      <c r="NC39" s="277">
        <v>0</v>
      </c>
      <c r="ND39" s="277">
        <v>0</v>
      </c>
      <c r="NE39" s="277">
        <v>0</v>
      </c>
      <c r="NF39" s="277">
        <v>0</v>
      </c>
      <c r="NG39" s="277">
        <v>0</v>
      </c>
      <c r="NH39" s="277">
        <v>0</v>
      </c>
      <c r="NI39" s="277">
        <v>0</v>
      </c>
      <c r="NJ39" s="277">
        <v>0</v>
      </c>
      <c r="NK39" s="277">
        <v>0</v>
      </c>
      <c r="NL39" s="277">
        <v>0</v>
      </c>
      <c r="NM39" s="277">
        <v>0</v>
      </c>
      <c r="NN39" s="277">
        <v>0</v>
      </c>
      <c r="NO39" s="277">
        <v>0</v>
      </c>
      <c r="NP39" s="277">
        <v>0</v>
      </c>
      <c r="NQ39" s="277">
        <v>0</v>
      </c>
      <c r="NR39" s="277">
        <v>0</v>
      </c>
      <c r="NS39" s="277">
        <v>0</v>
      </c>
      <c r="NT39" s="277">
        <v>0</v>
      </c>
      <c r="NU39" s="277">
        <v>0</v>
      </c>
      <c r="NV39" s="277">
        <v>0</v>
      </c>
      <c r="NW39" s="277">
        <v>0</v>
      </c>
      <c r="NX39" s="277">
        <v>0</v>
      </c>
      <c r="NY39" s="277">
        <v>0</v>
      </c>
      <c r="NZ39" s="277">
        <v>0</v>
      </c>
      <c r="OA39" s="277">
        <v>0</v>
      </c>
      <c r="OB39" s="277">
        <v>0</v>
      </c>
      <c r="OC39" s="277">
        <v>0</v>
      </c>
      <c r="OD39" s="277">
        <v>0</v>
      </c>
      <c r="OE39" s="277">
        <v>0</v>
      </c>
      <c r="OF39" s="277">
        <v>0</v>
      </c>
      <c r="OG39" s="277">
        <v>0</v>
      </c>
      <c r="OH39" s="277">
        <v>0</v>
      </c>
      <c r="OI39" s="277">
        <v>0</v>
      </c>
      <c r="OJ39" s="277">
        <v>0</v>
      </c>
      <c r="OK39" s="277">
        <v>0</v>
      </c>
      <c r="OL39" s="277">
        <v>0</v>
      </c>
      <c r="OM39" s="277">
        <v>0</v>
      </c>
      <c r="ON39" s="277">
        <v>0</v>
      </c>
      <c r="OO39" s="277">
        <v>0</v>
      </c>
      <c r="OP39" s="277">
        <v>0</v>
      </c>
      <c r="OQ39" s="277">
        <v>0</v>
      </c>
      <c r="OR39" s="277">
        <v>0</v>
      </c>
      <c r="OS39" s="277">
        <v>0</v>
      </c>
      <c r="OT39" s="277">
        <v>0</v>
      </c>
      <c r="OU39" s="277">
        <v>0</v>
      </c>
      <c r="OV39" s="277">
        <v>0</v>
      </c>
      <c r="OW39" s="277">
        <v>0</v>
      </c>
      <c r="OX39" s="277">
        <v>0</v>
      </c>
      <c r="OY39" s="277">
        <v>0</v>
      </c>
      <c r="OZ39" s="277">
        <v>0</v>
      </c>
      <c r="PA39" s="277">
        <v>0</v>
      </c>
      <c r="PB39" s="277">
        <v>0</v>
      </c>
      <c r="PC39" s="277">
        <v>0</v>
      </c>
      <c r="PD39" s="277">
        <v>0</v>
      </c>
      <c r="PE39" s="277">
        <v>0</v>
      </c>
      <c r="PF39" s="277">
        <v>0</v>
      </c>
      <c r="PG39" s="277">
        <v>0</v>
      </c>
      <c r="PH39" s="277">
        <v>0</v>
      </c>
      <c r="PI39" s="277">
        <v>0</v>
      </c>
      <c r="PJ39" s="277">
        <v>0</v>
      </c>
      <c r="PK39" s="277">
        <v>0</v>
      </c>
      <c r="PL39" s="277">
        <v>0</v>
      </c>
      <c r="PM39" s="277">
        <v>0</v>
      </c>
      <c r="PN39" s="277">
        <v>0</v>
      </c>
      <c r="PO39" s="277">
        <v>0</v>
      </c>
      <c r="PP39" s="277">
        <v>0</v>
      </c>
      <c r="PQ39" s="277">
        <v>0</v>
      </c>
      <c r="PR39" s="277">
        <v>0</v>
      </c>
      <c r="PS39" s="277">
        <v>0</v>
      </c>
      <c r="PT39" s="277">
        <v>0</v>
      </c>
      <c r="PU39" s="277">
        <v>0</v>
      </c>
      <c r="PV39" s="277">
        <v>0</v>
      </c>
      <c r="PW39" s="277">
        <v>0</v>
      </c>
      <c r="PX39" s="277">
        <v>0</v>
      </c>
      <c r="PY39" s="277">
        <v>0</v>
      </c>
      <c r="PZ39" s="277">
        <v>0</v>
      </c>
      <c r="QA39" s="277">
        <v>0</v>
      </c>
      <c r="QB39" s="277">
        <v>0</v>
      </c>
      <c r="QC39" s="277">
        <v>0</v>
      </c>
      <c r="QD39" s="277">
        <v>0</v>
      </c>
      <c r="QE39" s="277">
        <v>0</v>
      </c>
      <c r="QF39" s="277">
        <v>0</v>
      </c>
      <c r="QG39" s="277">
        <v>0</v>
      </c>
      <c r="QH39" s="277">
        <v>0</v>
      </c>
      <c r="QI39" s="277">
        <v>0</v>
      </c>
      <c r="QJ39" s="277">
        <v>0</v>
      </c>
      <c r="QK39" s="277">
        <v>0</v>
      </c>
      <c r="QL39" s="277">
        <v>0</v>
      </c>
      <c r="QM39" s="277">
        <v>0</v>
      </c>
      <c r="QN39" s="277">
        <v>0</v>
      </c>
      <c r="QO39" s="277">
        <v>0</v>
      </c>
      <c r="QP39" s="277">
        <v>0</v>
      </c>
      <c r="QQ39" s="277">
        <v>0</v>
      </c>
      <c r="QR39" s="277">
        <v>0</v>
      </c>
      <c r="QS39" s="277">
        <v>0</v>
      </c>
      <c r="QT39" s="277">
        <v>0</v>
      </c>
      <c r="QU39" s="277">
        <v>0</v>
      </c>
      <c r="QV39" s="277">
        <v>0</v>
      </c>
      <c r="QW39" s="277">
        <v>0</v>
      </c>
      <c r="QX39" s="277">
        <v>0</v>
      </c>
      <c r="QY39" s="277">
        <v>0</v>
      </c>
      <c r="QZ39" s="277">
        <v>0</v>
      </c>
      <c r="RA39" s="277">
        <v>0</v>
      </c>
      <c r="RB39" s="277">
        <v>0</v>
      </c>
      <c r="RC39" s="277">
        <v>0</v>
      </c>
      <c r="RD39" s="277">
        <v>0</v>
      </c>
      <c r="RE39" s="277">
        <v>0</v>
      </c>
      <c r="RF39" s="277">
        <v>0</v>
      </c>
      <c r="RG39" s="277">
        <v>0</v>
      </c>
      <c r="RH39" s="277">
        <v>0</v>
      </c>
      <c r="RI39" s="277">
        <v>0</v>
      </c>
      <c r="RJ39" s="277">
        <v>0</v>
      </c>
      <c r="RK39" s="277">
        <v>0</v>
      </c>
      <c r="RL39" s="277">
        <v>0</v>
      </c>
      <c r="RM39" s="277">
        <v>0</v>
      </c>
      <c r="RN39" s="277">
        <v>0</v>
      </c>
      <c r="RO39" s="277">
        <v>0</v>
      </c>
      <c r="RP39" s="277">
        <v>0</v>
      </c>
      <c r="RQ39" s="277">
        <v>0</v>
      </c>
      <c r="RR39" s="277">
        <v>0</v>
      </c>
      <c r="RS39" s="277">
        <v>0</v>
      </c>
      <c r="RT39" s="277">
        <v>0</v>
      </c>
      <c r="RU39" s="277">
        <v>0</v>
      </c>
      <c r="RV39" s="277">
        <v>0</v>
      </c>
      <c r="RW39" s="277">
        <v>0</v>
      </c>
      <c r="RX39" s="277">
        <v>0</v>
      </c>
      <c r="RY39" s="277">
        <v>0</v>
      </c>
      <c r="RZ39" s="277">
        <v>0</v>
      </c>
      <c r="SA39" s="277">
        <v>0</v>
      </c>
      <c r="SB39" s="277">
        <v>0</v>
      </c>
      <c r="SC39" s="277">
        <v>0</v>
      </c>
      <c r="SD39" s="277">
        <v>0</v>
      </c>
      <c r="SE39" s="277">
        <v>0</v>
      </c>
      <c r="SF39" s="277">
        <v>0</v>
      </c>
      <c r="SG39" s="277">
        <v>0</v>
      </c>
      <c r="SH39" s="277">
        <v>0</v>
      </c>
      <c r="SI39" s="277">
        <v>0</v>
      </c>
      <c r="SJ39" s="277">
        <v>0</v>
      </c>
      <c r="SK39" s="277">
        <v>0</v>
      </c>
      <c r="SL39" s="277">
        <v>0</v>
      </c>
      <c r="SM39" s="277">
        <v>0</v>
      </c>
      <c r="SN39" s="277">
        <v>0</v>
      </c>
      <c r="SO39" s="277">
        <v>0</v>
      </c>
      <c r="SP39" s="277">
        <v>0</v>
      </c>
      <c r="SQ39" s="277">
        <v>0</v>
      </c>
      <c r="SR39" s="277">
        <v>0</v>
      </c>
      <c r="SS39" s="277">
        <v>0</v>
      </c>
      <c r="ST39" s="277">
        <v>0</v>
      </c>
      <c r="SU39" s="277">
        <v>0</v>
      </c>
      <c r="SV39" s="277">
        <v>0</v>
      </c>
      <c r="SW39" s="277">
        <v>0</v>
      </c>
      <c r="SX39" s="277">
        <v>0</v>
      </c>
      <c r="SY39" s="277">
        <v>0</v>
      </c>
      <c r="SZ39" s="277">
        <v>0</v>
      </c>
      <c r="TA39" s="277">
        <v>0</v>
      </c>
      <c r="TB39" s="277">
        <v>0</v>
      </c>
      <c r="TC39" s="277">
        <v>0</v>
      </c>
      <c r="TD39" s="277">
        <v>0</v>
      </c>
      <c r="TE39" s="277">
        <v>0</v>
      </c>
      <c r="TF39" s="277">
        <v>0</v>
      </c>
      <c r="TG39" s="277">
        <v>0</v>
      </c>
      <c r="TH39" s="277">
        <v>0</v>
      </c>
      <c r="TI39" s="277">
        <v>0</v>
      </c>
      <c r="TJ39" s="277">
        <v>0</v>
      </c>
      <c r="TK39" s="277">
        <v>0</v>
      </c>
      <c r="TL39" s="277">
        <v>0</v>
      </c>
      <c r="TM39" s="277">
        <v>0</v>
      </c>
      <c r="TN39" s="277">
        <v>0</v>
      </c>
      <c r="TO39" s="277">
        <v>0</v>
      </c>
      <c r="TP39" s="277">
        <v>0</v>
      </c>
      <c r="TQ39" s="277">
        <v>0</v>
      </c>
      <c r="TR39" s="277">
        <v>0</v>
      </c>
      <c r="TS39" s="277">
        <v>0</v>
      </c>
      <c r="TT39" s="277">
        <v>0</v>
      </c>
      <c r="TU39" s="277">
        <v>0</v>
      </c>
      <c r="TV39" s="277">
        <v>0</v>
      </c>
      <c r="TW39" s="277">
        <v>0</v>
      </c>
      <c r="TX39" s="277">
        <v>0</v>
      </c>
      <c r="TY39" s="277">
        <v>0</v>
      </c>
      <c r="TZ39" s="277">
        <v>0</v>
      </c>
      <c r="UA39" s="277">
        <v>0</v>
      </c>
      <c r="UB39" s="277">
        <v>0</v>
      </c>
      <c r="UC39" s="277">
        <v>0</v>
      </c>
      <c r="UD39" s="277">
        <v>0</v>
      </c>
      <c r="UE39" s="277">
        <v>0</v>
      </c>
      <c r="UF39" s="277">
        <v>0</v>
      </c>
      <c r="UG39" s="277">
        <v>0</v>
      </c>
      <c r="UH39" s="277">
        <v>0</v>
      </c>
      <c r="UI39" s="277">
        <v>0</v>
      </c>
      <c r="UJ39" s="277">
        <v>0</v>
      </c>
      <c r="UK39" s="277">
        <v>0</v>
      </c>
      <c r="UL39" s="277">
        <v>0</v>
      </c>
      <c r="UM39" s="277">
        <v>0</v>
      </c>
      <c r="UN39" s="277">
        <v>0</v>
      </c>
      <c r="UO39" s="277">
        <v>0</v>
      </c>
      <c r="UP39" s="277">
        <v>0</v>
      </c>
      <c r="UQ39" s="277">
        <v>0</v>
      </c>
      <c r="UR39" s="277">
        <v>0</v>
      </c>
      <c r="US39" s="277">
        <v>0</v>
      </c>
      <c r="UT39" s="277">
        <v>0</v>
      </c>
      <c r="UU39" s="277">
        <v>0</v>
      </c>
      <c r="UV39" s="277">
        <v>0</v>
      </c>
      <c r="UW39" s="277">
        <v>0</v>
      </c>
      <c r="UX39" s="277">
        <v>0</v>
      </c>
      <c r="UY39" s="277">
        <v>0</v>
      </c>
      <c r="UZ39" s="277">
        <v>0</v>
      </c>
      <c r="VA39" s="277">
        <v>0</v>
      </c>
      <c r="VB39" s="277">
        <v>0</v>
      </c>
      <c r="VC39" s="277">
        <v>0</v>
      </c>
      <c r="VD39" s="277">
        <v>0</v>
      </c>
      <c r="VE39" s="277">
        <v>0</v>
      </c>
      <c r="VF39" s="277">
        <v>0</v>
      </c>
      <c r="VG39" s="277">
        <v>0</v>
      </c>
      <c r="VH39" s="277">
        <v>0</v>
      </c>
      <c r="VI39" s="277">
        <v>0</v>
      </c>
      <c r="VJ39" s="277">
        <v>0</v>
      </c>
      <c r="VK39" s="277">
        <v>0</v>
      </c>
      <c r="VL39" s="277">
        <v>0</v>
      </c>
      <c r="VM39" s="277">
        <v>0</v>
      </c>
      <c r="VN39" s="277">
        <v>0</v>
      </c>
      <c r="VO39" s="277">
        <v>0</v>
      </c>
      <c r="VP39" s="277">
        <v>0</v>
      </c>
      <c r="VQ39" s="277">
        <v>0</v>
      </c>
      <c r="VR39" s="277">
        <v>0</v>
      </c>
      <c r="VS39" s="277">
        <v>0</v>
      </c>
      <c r="VT39" s="277">
        <v>0</v>
      </c>
      <c r="VU39" s="277">
        <v>0</v>
      </c>
      <c r="VV39" s="277">
        <v>0</v>
      </c>
      <c r="VW39" s="277">
        <v>0</v>
      </c>
      <c r="VX39" s="277">
        <v>0</v>
      </c>
      <c r="VY39" s="277">
        <v>0</v>
      </c>
      <c r="VZ39" s="277">
        <v>0</v>
      </c>
      <c r="WA39" s="277">
        <v>0</v>
      </c>
      <c r="WB39" s="277">
        <v>0</v>
      </c>
      <c r="WC39" s="277">
        <v>0</v>
      </c>
      <c r="WD39" s="277">
        <v>0</v>
      </c>
      <c r="WE39" s="277">
        <v>0</v>
      </c>
      <c r="WF39" s="277">
        <v>0</v>
      </c>
      <c r="WG39" s="277">
        <v>0</v>
      </c>
      <c r="WH39" s="277">
        <v>0</v>
      </c>
      <c r="WI39" s="277">
        <v>0</v>
      </c>
      <c r="WJ39" s="277">
        <v>0</v>
      </c>
      <c r="WK39" s="277">
        <v>0</v>
      </c>
      <c r="WL39" s="277">
        <v>0</v>
      </c>
      <c r="WM39" s="277">
        <v>0</v>
      </c>
      <c r="WN39" s="277">
        <v>0</v>
      </c>
      <c r="WO39" s="277">
        <v>0</v>
      </c>
      <c r="WP39" s="277">
        <v>0</v>
      </c>
      <c r="WQ39" s="277">
        <v>0</v>
      </c>
      <c r="WR39" s="277">
        <v>0</v>
      </c>
      <c r="WS39" s="277">
        <v>0</v>
      </c>
      <c r="WT39" s="277">
        <v>0</v>
      </c>
      <c r="WU39" s="277">
        <v>0</v>
      </c>
      <c r="WV39" s="277">
        <v>0</v>
      </c>
      <c r="WW39" s="277">
        <v>0</v>
      </c>
      <c r="WX39" s="277">
        <v>0</v>
      </c>
      <c r="WY39" s="277">
        <v>0</v>
      </c>
      <c r="WZ39" s="277">
        <v>0</v>
      </c>
      <c r="XA39" s="277">
        <v>0</v>
      </c>
      <c r="XB39" s="277">
        <v>0</v>
      </c>
      <c r="XC39" s="277">
        <v>0</v>
      </c>
      <c r="XD39" s="277">
        <v>0</v>
      </c>
      <c r="XE39" s="277">
        <v>0</v>
      </c>
      <c r="XF39" s="277">
        <v>0</v>
      </c>
      <c r="XG39" s="277">
        <v>0</v>
      </c>
      <c r="XH39" s="277">
        <v>0</v>
      </c>
      <c r="XI39" s="277">
        <v>0</v>
      </c>
      <c r="XJ39" s="277">
        <v>0</v>
      </c>
      <c r="XK39" s="277">
        <v>0</v>
      </c>
      <c r="XL39" s="277">
        <v>0</v>
      </c>
      <c r="XM39" s="277">
        <v>0</v>
      </c>
      <c r="XN39" s="277">
        <v>0</v>
      </c>
      <c r="XO39" s="277">
        <v>0</v>
      </c>
      <c r="XP39" s="277">
        <v>0</v>
      </c>
      <c r="XQ39" s="277">
        <v>0</v>
      </c>
      <c r="XR39" s="277">
        <v>0</v>
      </c>
      <c r="XS39" s="277">
        <v>0</v>
      </c>
      <c r="XT39" s="277">
        <v>0</v>
      </c>
      <c r="XU39" s="277">
        <v>0</v>
      </c>
      <c r="XV39" s="277">
        <v>0</v>
      </c>
      <c r="XW39" s="277">
        <v>0</v>
      </c>
      <c r="XX39" s="277">
        <v>0</v>
      </c>
      <c r="XY39" s="277">
        <v>0</v>
      </c>
      <c r="XZ39" s="277">
        <v>0</v>
      </c>
      <c r="YA39" s="277">
        <v>0</v>
      </c>
      <c r="YB39" s="277">
        <v>0</v>
      </c>
      <c r="YC39" s="277">
        <v>0</v>
      </c>
      <c r="YD39" s="277">
        <v>0</v>
      </c>
      <c r="YE39" s="277">
        <v>0</v>
      </c>
      <c r="YF39" s="277">
        <v>0</v>
      </c>
      <c r="YG39" s="277">
        <v>0</v>
      </c>
      <c r="YH39" s="277">
        <v>0</v>
      </c>
      <c r="YI39" s="277">
        <v>0</v>
      </c>
      <c r="YJ39" s="277">
        <v>0</v>
      </c>
      <c r="YK39" s="277">
        <v>0</v>
      </c>
      <c r="YL39" s="277">
        <v>0</v>
      </c>
      <c r="YM39" s="277">
        <v>0</v>
      </c>
      <c r="YN39" s="277">
        <v>0</v>
      </c>
      <c r="YO39" s="277">
        <v>0</v>
      </c>
      <c r="YP39" s="277">
        <v>0</v>
      </c>
      <c r="YQ39" s="277">
        <v>0</v>
      </c>
      <c r="YR39" s="277">
        <v>0</v>
      </c>
      <c r="YS39" s="277">
        <v>0</v>
      </c>
      <c r="YT39" s="277">
        <v>0</v>
      </c>
      <c r="YU39" s="277">
        <v>0</v>
      </c>
      <c r="YV39" s="277">
        <v>0</v>
      </c>
      <c r="YW39" s="277">
        <v>0</v>
      </c>
      <c r="YX39" s="277">
        <v>0</v>
      </c>
      <c r="YY39" s="277">
        <v>0</v>
      </c>
      <c r="YZ39" s="277">
        <v>0</v>
      </c>
      <c r="ZA39" s="277">
        <v>0</v>
      </c>
      <c r="ZB39" s="277">
        <v>0</v>
      </c>
      <c r="ZC39" s="277">
        <v>0</v>
      </c>
      <c r="ZD39" s="277">
        <v>0</v>
      </c>
      <c r="ZE39" s="277">
        <v>0</v>
      </c>
      <c r="ZF39" s="277">
        <v>0</v>
      </c>
      <c r="ZG39" s="277">
        <v>0</v>
      </c>
      <c r="ZH39" s="277">
        <v>0</v>
      </c>
      <c r="ZI39" s="277">
        <v>0</v>
      </c>
      <c r="ZJ39" s="277">
        <v>0</v>
      </c>
      <c r="ZK39" s="277">
        <v>0</v>
      </c>
      <c r="ZL39" s="277">
        <v>0</v>
      </c>
      <c r="ZM39" s="277">
        <v>0</v>
      </c>
      <c r="ZN39" s="277">
        <v>0</v>
      </c>
      <c r="ZO39" s="277">
        <v>0</v>
      </c>
      <c r="ZP39" s="277">
        <v>0</v>
      </c>
      <c r="ZQ39" s="277">
        <v>0</v>
      </c>
      <c r="ZR39" s="277">
        <v>0</v>
      </c>
      <c r="ZS39" s="277">
        <v>0</v>
      </c>
      <c r="ZT39" s="277">
        <v>0</v>
      </c>
      <c r="ZU39" s="277">
        <v>5</v>
      </c>
      <c r="ZV39" s="277">
        <v>0</v>
      </c>
      <c r="ZW39" s="277">
        <v>0</v>
      </c>
      <c r="ZX39" s="277">
        <v>2</v>
      </c>
      <c r="ZY39" s="277">
        <v>0</v>
      </c>
      <c r="ZZ39" s="277">
        <v>0</v>
      </c>
      <c r="AAA39" s="277">
        <v>25</v>
      </c>
      <c r="AAB39" s="277">
        <v>0</v>
      </c>
      <c r="AAC39" s="277">
        <v>0</v>
      </c>
      <c r="AAD39" s="277">
        <v>0</v>
      </c>
      <c r="AAE39" s="277">
        <v>0</v>
      </c>
      <c r="AAF39" s="277">
        <v>0</v>
      </c>
      <c r="AAG39" s="277">
        <v>0</v>
      </c>
      <c r="AAH39" s="277">
        <v>0</v>
      </c>
      <c r="AAI39" s="277">
        <v>0</v>
      </c>
      <c r="AAJ39" s="277">
        <v>0</v>
      </c>
      <c r="AAK39" s="277">
        <v>0</v>
      </c>
      <c r="AAL39" s="277">
        <v>0</v>
      </c>
      <c r="AAM39" s="277">
        <v>0</v>
      </c>
      <c r="AAN39" s="277">
        <v>0</v>
      </c>
      <c r="AAO39" s="181"/>
    </row>
    <row r="40" spans="1:717" ht="15" thickBot="1" x14ac:dyDescent="0.35">
      <c r="D40" s="3" t="s">
        <v>299</v>
      </c>
      <c r="F40" s="3">
        <v>666541</v>
      </c>
      <c r="G40" s="3" t="s">
        <v>299</v>
      </c>
      <c r="H40" s="262" t="str">
        <f t="shared" si="44"/>
        <v/>
      </c>
      <c r="I40" s="291" t="str">
        <f t="shared" si="44"/>
        <v/>
      </c>
      <c r="J40" s="292" t="str">
        <f t="shared" si="44"/>
        <v/>
      </c>
      <c r="K40" s="262" t="str" cm="1">
        <f t="array" ref="K40">IFERROR(
  _xlfn.STDEV.S(
    IF(
      ($AA$19:$AAN$19=K$20) *
      ($AA40:$AAN40&gt;0) *
      ($AA$17:$AAN$17 &gt;= $H$17) *
      ($AA$17:$AAN$17 &lt;= $I$17),
      $AA40:$AAN40
    )
  ),
  ""
)</f>
        <v/>
      </c>
      <c r="L40" s="291" t="str" cm="1">
        <f t="array" ref="L40">IFERROR(
  _xlfn.STDEV.S(
    IF(
      ($AA$19:$AAN$19=L$20) *
      ($AA40:$AAN40&gt;0) *
      ($AA$17:$AAN$17 &gt;= $H$17) *
      ($AA$17:$AAN$17 &lt;= $I$17),
      $AA40:$AAN40
    )
  ),
  ""
)</f>
        <v/>
      </c>
      <c r="M40" s="292" t="str" cm="1">
        <f t="array" ref="M40">IFERROR(
  _xlfn.STDEV.S(
    IF(
      ($AA$19:$AAN$19=M$20) *
      ($AA40:$AAN40&gt;0) *
      ($AA$17:$AAN$17 &gt;= $H$17) *
      ($AA$17:$AAN$17 &lt;= $I$17),
      $AA40:$AAN40
    )
  ),
  ""
)</f>
        <v/>
      </c>
      <c r="N40" s="262">
        <f t="shared" si="45"/>
        <v>0</v>
      </c>
      <c r="O40" s="291">
        <f t="shared" si="45"/>
        <v>0</v>
      </c>
      <c r="P40" s="292">
        <f t="shared" si="45"/>
        <v>0</v>
      </c>
      <c r="Q40">
        <f>VLOOKUP($F40,Old!$C$23:$G$43,3)</f>
        <v>1</v>
      </c>
      <c r="R40" t="str">
        <f t="shared" si="46"/>
        <v/>
      </c>
      <c r="S40" t="str">
        <f t="shared" si="46"/>
        <v/>
      </c>
      <c r="T40" t="str">
        <f t="shared" si="47"/>
        <v/>
      </c>
      <c r="U40">
        <f>VLOOKUP($F40,Old!$C$23:$G$43,5)</f>
        <v>1</v>
      </c>
      <c r="V40" t="str">
        <f t="shared" si="48"/>
        <v/>
      </c>
      <c r="X40" s="293" t="s">
        <v>468</v>
      </c>
      <c r="Z40" s="3">
        <v>666541</v>
      </c>
      <c r="AA40" s="277">
        <v>0</v>
      </c>
      <c r="AB40" s="277">
        <v>0</v>
      </c>
      <c r="AC40" s="277">
        <v>0</v>
      </c>
      <c r="AD40" s="277">
        <v>0</v>
      </c>
      <c r="AE40" s="277">
        <v>0</v>
      </c>
      <c r="AF40" s="277">
        <v>0</v>
      </c>
      <c r="AG40" s="277">
        <v>0</v>
      </c>
      <c r="AH40" s="277">
        <v>0</v>
      </c>
      <c r="AI40" s="277">
        <v>0</v>
      </c>
      <c r="AJ40" s="277">
        <v>0</v>
      </c>
      <c r="AK40" s="277">
        <v>0</v>
      </c>
      <c r="AL40" s="277">
        <v>0</v>
      </c>
      <c r="AM40" s="277">
        <v>0</v>
      </c>
      <c r="AN40" s="277">
        <v>0</v>
      </c>
      <c r="AO40" s="277">
        <v>0</v>
      </c>
      <c r="AP40" s="277">
        <v>0</v>
      </c>
      <c r="AQ40" s="277">
        <v>0</v>
      </c>
      <c r="AR40" s="277">
        <v>0</v>
      </c>
      <c r="AS40" s="277">
        <v>0</v>
      </c>
      <c r="AT40" s="277">
        <v>0</v>
      </c>
      <c r="AU40" s="277">
        <v>0</v>
      </c>
      <c r="AV40" s="277">
        <v>0</v>
      </c>
      <c r="AW40" s="277">
        <v>0</v>
      </c>
      <c r="AX40" s="277">
        <v>0</v>
      </c>
      <c r="AY40" s="277">
        <v>0</v>
      </c>
      <c r="AZ40" s="277">
        <v>0</v>
      </c>
      <c r="BA40" s="277">
        <v>0</v>
      </c>
      <c r="BB40" s="277">
        <v>0</v>
      </c>
      <c r="BC40" s="277">
        <v>0</v>
      </c>
      <c r="BD40" s="277">
        <v>0</v>
      </c>
      <c r="BE40" s="277">
        <v>0</v>
      </c>
      <c r="BF40" s="277">
        <v>0</v>
      </c>
      <c r="BG40" s="277">
        <v>0</v>
      </c>
      <c r="BH40" s="277">
        <v>0</v>
      </c>
      <c r="BI40" s="277">
        <v>0</v>
      </c>
      <c r="BJ40" s="277">
        <v>0</v>
      </c>
      <c r="BK40" s="277">
        <v>0</v>
      </c>
      <c r="BL40" s="277">
        <v>0</v>
      </c>
      <c r="BM40" s="277">
        <v>0</v>
      </c>
      <c r="BN40" s="277">
        <v>0</v>
      </c>
      <c r="BO40" s="277">
        <v>0</v>
      </c>
      <c r="BP40" s="277">
        <v>0</v>
      </c>
      <c r="BQ40" s="277">
        <v>0</v>
      </c>
      <c r="BR40" s="277">
        <v>0</v>
      </c>
      <c r="BS40" s="277">
        <v>0</v>
      </c>
      <c r="BT40" s="277">
        <v>0</v>
      </c>
      <c r="BU40" s="277">
        <v>0</v>
      </c>
      <c r="BV40" s="277">
        <v>0</v>
      </c>
      <c r="BW40" s="277">
        <v>0</v>
      </c>
      <c r="BX40" s="277">
        <v>0</v>
      </c>
      <c r="BY40" s="277">
        <v>0</v>
      </c>
      <c r="BZ40" s="277">
        <v>0</v>
      </c>
      <c r="CA40" s="277">
        <v>0</v>
      </c>
      <c r="CB40" s="277">
        <v>0</v>
      </c>
      <c r="CC40" s="277">
        <v>0</v>
      </c>
      <c r="CD40" s="277">
        <v>0</v>
      </c>
      <c r="CE40" s="277">
        <v>0</v>
      </c>
      <c r="CF40" s="277">
        <v>0</v>
      </c>
      <c r="CG40" s="277">
        <v>0</v>
      </c>
      <c r="CH40" s="277">
        <v>0</v>
      </c>
      <c r="CI40" s="277">
        <v>0</v>
      </c>
      <c r="CJ40" s="277">
        <v>0</v>
      </c>
      <c r="CK40" s="277">
        <v>0</v>
      </c>
      <c r="CL40" s="277">
        <v>0</v>
      </c>
      <c r="CM40" s="277">
        <v>0</v>
      </c>
      <c r="CN40" s="277">
        <v>0</v>
      </c>
      <c r="CO40" s="277">
        <v>0</v>
      </c>
      <c r="CP40" s="277">
        <v>0</v>
      </c>
      <c r="CQ40" s="277">
        <v>0</v>
      </c>
      <c r="CR40" s="277">
        <v>0</v>
      </c>
      <c r="CS40" s="277">
        <v>0</v>
      </c>
      <c r="CT40" s="277">
        <v>0</v>
      </c>
      <c r="CU40" s="277">
        <v>0</v>
      </c>
      <c r="CV40" s="277">
        <v>0</v>
      </c>
      <c r="CW40" s="277">
        <v>0</v>
      </c>
      <c r="CX40" s="277">
        <v>0</v>
      </c>
      <c r="CY40" s="277">
        <v>0</v>
      </c>
      <c r="CZ40" s="277">
        <v>0</v>
      </c>
      <c r="DA40" s="277">
        <v>0</v>
      </c>
      <c r="DB40" s="277">
        <v>0</v>
      </c>
      <c r="DC40" s="277">
        <v>0</v>
      </c>
      <c r="DD40" s="277">
        <v>0</v>
      </c>
      <c r="DE40" s="277">
        <v>0</v>
      </c>
      <c r="DF40" s="277">
        <v>0</v>
      </c>
      <c r="DG40" s="277">
        <v>0</v>
      </c>
      <c r="DH40" s="277">
        <v>0</v>
      </c>
      <c r="DI40" s="277">
        <v>0</v>
      </c>
      <c r="DJ40" s="277">
        <v>0</v>
      </c>
      <c r="DK40" s="277">
        <v>0</v>
      </c>
      <c r="DL40" s="277">
        <v>0</v>
      </c>
      <c r="DM40" s="277">
        <v>0</v>
      </c>
      <c r="DN40" s="277">
        <v>0</v>
      </c>
      <c r="DO40" s="277">
        <v>0</v>
      </c>
      <c r="DP40" s="277">
        <v>0</v>
      </c>
      <c r="DQ40" s="277">
        <v>0</v>
      </c>
      <c r="DR40" s="277">
        <v>0</v>
      </c>
      <c r="DS40" s="277">
        <v>0</v>
      </c>
      <c r="DT40" s="277">
        <v>0</v>
      </c>
      <c r="DU40" s="277">
        <v>0</v>
      </c>
      <c r="DV40" s="277">
        <v>0</v>
      </c>
      <c r="DW40" s="277">
        <v>0</v>
      </c>
      <c r="DX40" s="277">
        <v>0</v>
      </c>
      <c r="DY40" s="277">
        <v>0</v>
      </c>
      <c r="DZ40" s="277">
        <v>0</v>
      </c>
      <c r="EA40" s="277">
        <v>0</v>
      </c>
      <c r="EB40" s="277">
        <v>0</v>
      </c>
      <c r="EC40" s="277">
        <v>0</v>
      </c>
      <c r="ED40" s="277">
        <v>0</v>
      </c>
      <c r="EE40" s="277">
        <v>0</v>
      </c>
      <c r="EF40" s="277">
        <v>0</v>
      </c>
      <c r="EG40" s="277">
        <v>0</v>
      </c>
      <c r="EH40" s="277">
        <v>0</v>
      </c>
      <c r="EI40" s="277">
        <v>0</v>
      </c>
      <c r="EJ40" s="277">
        <v>0</v>
      </c>
      <c r="EK40" s="277">
        <v>0</v>
      </c>
      <c r="EL40" s="277">
        <v>0</v>
      </c>
      <c r="EM40" s="277">
        <v>0</v>
      </c>
      <c r="EN40" s="277">
        <v>0</v>
      </c>
      <c r="EO40" s="277">
        <v>0</v>
      </c>
      <c r="EP40" s="277">
        <v>0</v>
      </c>
      <c r="EQ40" s="277">
        <v>0</v>
      </c>
      <c r="ER40" s="277">
        <v>0</v>
      </c>
      <c r="ES40" s="277">
        <v>0</v>
      </c>
      <c r="ET40" s="277">
        <v>0</v>
      </c>
      <c r="EU40" s="277">
        <v>0</v>
      </c>
      <c r="EV40" s="277">
        <v>0</v>
      </c>
      <c r="EW40" s="277">
        <v>0</v>
      </c>
      <c r="EX40" s="277">
        <v>0</v>
      </c>
      <c r="EY40" s="277">
        <v>0</v>
      </c>
      <c r="EZ40" s="277">
        <v>0</v>
      </c>
      <c r="FA40" s="277">
        <v>0</v>
      </c>
      <c r="FB40" s="277">
        <v>0</v>
      </c>
      <c r="FC40" s="277">
        <v>0</v>
      </c>
      <c r="FD40" s="277">
        <v>0</v>
      </c>
      <c r="FE40" s="277">
        <v>0</v>
      </c>
      <c r="FF40" s="277">
        <v>0</v>
      </c>
      <c r="FG40" s="277">
        <v>0</v>
      </c>
      <c r="FH40" s="277">
        <v>0</v>
      </c>
      <c r="FI40" s="277">
        <v>0</v>
      </c>
      <c r="FJ40" s="277">
        <v>0</v>
      </c>
      <c r="FK40" s="277">
        <v>0</v>
      </c>
      <c r="FL40" s="277">
        <v>0</v>
      </c>
      <c r="FM40" s="277">
        <v>0</v>
      </c>
      <c r="FN40" s="277">
        <v>0</v>
      </c>
      <c r="FO40" s="277">
        <v>0</v>
      </c>
      <c r="FP40" s="277">
        <v>0</v>
      </c>
      <c r="FQ40" s="277">
        <v>0</v>
      </c>
      <c r="FR40" s="277">
        <v>0</v>
      </c>
      <c r="FS40" s="277">
        <v>0</v>
      </c>
      <c r="FT40" s="277">
        <v>0</v>
      </c>
      <c r="FU40" s="277">
        <v>0</v>
      </c>
      <c r="FV40" s="277">
        <v>0</v>
      </c>
      <c r="FW40" s="277">
        <v>0</v>
      </c>
      <c r="FX40" s="277">
        <v>0</v>
      </c>
      <c r="FY40" s="277">
        <v>0</v>
      </c>
      <c r="FZ40" s="277">
        <v>0</v>
      </c>
      <c r="GA40" s="277">
        <v>0</v>
      </c>
      <c r="GB40" s="277">
        <v>0</v>
      </c>
      <c r="GC40" s="277">
        <v>0</v>
      </c>
      <c r="GD40" s="277">
        <v>0</v>
      </c>
      <c r="GE40" s="277">
        <v>0</v>
      </c>
      <c r="GF40" s="277">
        <v>0</v>
      </c>
      <c r="GG40" s="277">
        <v>0</v>
      </c>
      <c r="GH40" s="277">
        <v>0</v>
      </c>
      <c r="GI40" s="277">
        <v>0</v>
      </c>
      <c r="GJ40" s="277">
        <v>0</v>
      </c>
      <c r="GK40" s="277">
        <v>0</v>
      </c>
      <c r="GL40" s="277">
        <v>0</v>
      </c>
      <c r="GM40" s="277">
        <v>0</v>
      </c>
      <c r="GN40" s="277">
        <v>0</v>
      </c>
      <c r="GO40" s="277">
        <v>0</v>
      </c>
      <c r="GP40" s="277">
        <v>0</v>
      </c>
      <c r="GQ40" s="277">
        <v>0</v>
      </c>
      <c r="GR40" s="277">
        <v>0</v>
      </c>
      <c r="GS40" s="277">
        <v>0</v>
      </c>
      <c r="GT40" s="277">
        <v>0</v>
      </c>
      <c r="GU40" s="277">
        <v>0</v>
      </c>
      <c r="GV40" s="277">
        <v>0</v>
      </c>
      <c r="GW40" s="277">
        <v>0</v>
      </c>
      <c r="GX40" s="277">
        <v>0</v>
      </c>
      <c r="GY40" s="277">
        <v>0</v>
      </c>
      <c r="GZ40" s="277">
        <v>0</v>
      </c>
      <c r="HA40" s="277">
        <v>0</v>
      </c>
      <c r="HB40" s="277">
        <v>0</v>
      </c>
      <c r="HC40" s="277">
        <v>0</v>
      </c>
      <c r="HD40" s="277">
        <v>0</v>
      </c>
      <c r="HE40" s="277">
        <v>0</v>
      </c>
      <c r="HF40" s="277">
        <v>0</v>
      </c>
      <c r="HG40" s="277">
        <v>0</v>
      </c>
      <c r="HH40" s="277">
        <v>0</v>
      </c>
      <c r="HI40" s="277">
        <v>0</v>
      </c>
      <c r="HJ40" s="277">
        <v>0</v>
      </c>
      <c r="HK40" s="277">
        <v>0</v>
      </c>
      <c r="HL40" s="277">
        <v>0</v>
      </c>
      <c r="HM40" s="277">
        <v>0</v>
      </c>
      <c r="HN40" s="277">
        <v>0</v>
      </c>
      <c r="HO40" s="277">
        <v>0</v>
      </c>
      <c r="HP40" s="277">
        <v>0</v>
      </c>
      <c r="HQ40" s="277">
        <v>0</v>
      </c>
      <c r="HR40" s="277">
        <v>0</v>
      </c>
      <c r="HS40" s="277">
        <v>0</v>
      </c>
      <c r="HT40" s="277">
        <v>0</v>
      </c>
      <c r="HU40" s="277">
        <v>0</v>
      </c>
      <c r="HV40" s="277">
        <v>0</v>
      </c>
      <c r="HW40" s="277">
        <v>0</v>
      </c>
      <c r="HX40" s="277">
        <v>0</v>
      </c>
      <c r="HY40" s="277">
        <v>0</v>
      </c>
      <c r="HZ40" s="277">
        <v>0</v>
      </c>
      <c r="IA40" s="277">
        <v>0</v>
      </c>
      <c r="IB40" s="277">
        <v>0</v>
      </c>
      <c r="IC40" s="277">
        <v>0</v>
      </c>
      <c r="ID40" s="277">
        <v>0</v>
      </c>
      <c r="IE40" s="277">
        <v>0</v>
      </c>
      <c r="IF40" s="277">
        <v>0</v>
      </c>
      <c r="IG40" s="277">
        <v>0</v>
      </c>
      <c r="IH40" s="277">
        <v>0</v>
      </c>
      <c r="II40" s="277">
        <v>0</v>
      </c>
      <c r="IJ40" s="277">
        <v>0</v>
      </c>
      <c r="IK40" s="277">
        <v>0</v>
      </c>
      <c r="IL40" s="277">
        <v>0</v>
      </c>
      <c r="IM40" s="277">
        <v>0</v>
      </c>
      <c r="IN40" s="277">
        <v>0</v>
      </c>
      <c r="IO40" s="277">
        <v>0</v>
      </c>
      <c r="IP40" s="277">
        <v>0</v>
      </c>
      <c r="IQ40" s="277">
        <v>0</v>
      </c>
      <c r="IR40" s="277">
        <v>0</v>
      </c>
      <c r="IS40" s="277">
        <v>0</v>
      </c>
      <c r="IT40" s="277">
        <v>0</v>
      </c>
      <c r="IU40" s="277">
        <v>0</v>
      </c>
      <c r="IV40" s="277">
        <v>0</v>
      </c>
      <c r="IW40" s="277">
        <v>0</v>
      </c>
      <c r="IX40" s="277">
        <v>0</v>
      </c>
      <c r="IY40" s="277">
        <v>0</v>
      </c>
      <c r="IZ40" s="277">
        <v>0</v>
      </c>
      <c r="JA40" s="277">
        <v>0</v>
      </c>
      <c r="JB40" s="277">
        <v>0</v>
      </c>
      <c r="JC40" s="277">
        <v>0</v>
      </c>
      <c r="JD40" s="277">
        <v>0</v>
      </c>
      <c r="JE40" s="277">
        <v>0</v>
      </c>
      <c r="JF40" s="277">
        <v>0</v>
      </c>
      <c r="JG40" s="277">
        <v>0</v>
      </c>
      <c r="JH40" s="277">
        <v>0</v>
      </c>
      <c r="JI40" s="277">
        <v>0</v>
      </c>
      <c r="JJ40" s="277">
        <v>0</v>
      </c>
      <c r="JK40" s="277">
        <v>0</v>
      </c>
      <c r="JL40" s="277">
        <v>0</v>
      </c>
      <c r="JM40" s="277">
        <v>0</v>
      </c>
      <c r="JN40" s="277">
        <v>0</v>
      </c>
      <c r="JO40" s="277">
        <v>0</v>
      </c>
      <c r="JP40" s="277">
        <v>0</v>
      </c>
      <c r="JQ40" s="277">
        <v>0</v>
      </c>
      <c r="JR40" s="277">
        <v>0</v>
      </c>
      <c r="JS40" s="277">
        <v>0</v>
      </c>
      <c r="JT40" s="277">
        <v>0</v>
      </c>
      <c r="JU40" s="277">
        <v>0</v>
      </c>
      <c r="JV40" s="277">
        <v>0</v>
      </c>
      <c r="JW40" s="277">
        <v>0</v>
      </c>
      <c r="JX40" s="277">
        <v>0</v>
      </c>
      <c r="JY40" s="277">
        <v>0</v>
      </c>
      <c r="JZ40" s="277">
        <v>0</v>
      </c>
      <c r="KA40" s="277">
        <v>0</v>
      </c>
      <c r="KB40" s="277">
        <v>0</v>
      </c>
      <c r="KC40" s="277">
        <v>0</v>
      </c>
      <c r="KD40" s="277">
        <v>0</v>
      </c>
      <c r="KE40" s="277">
        <v>0</v>
      </c>
      <c r="KF40" s="277">
        <v>0</v>
      </c>
      <c r="KG40" s="277">
        <v>0</v>
      </c>
      <c r="KH40" s="277">
        <v>0</v>
      </c>
      <c r="KI40" s="277">
        <v>0</v>
      </c>
      <c r="KJ40" s="277">
        <v>0</v>
      </c>
      <c r="KK40" s="277">
        <v>0</v>
      </c>
      <c r="KL40" s="277">
        <v>0</v>
      </c>
      <c r="KM40" s="277">
        <v>0</v>
      </c>
      <c r="KN40" s="277">
        <v>0</v>
      </c>
      <c r="KO40" s="277">
        <v>0</v>
      </c>
      <c r="KP40" s="277">
        <v>0</v>
      </c>
      <c r="KQ40" s="277">
        <v>0</v>
      </c>
      <c r="KR40" s="277">
        <v>0</v>
      </c>
      <c r="KS40" s="277">
        <v>0</v>
      </c>
      <c r="KT40" s="277">
        <v>0</v>
      </c>
      <c r="KU40" s="277">
        <v>0</v>
      </c>
      <c r="KV40" s="277">
        <v>0</v>
      </c>
      <c r="KW40" s="277">
        <v>0</v>
      </c>
      <c r="KX40" s="277">
        <v>0</v>
      </c>
      <c r="KY40" s="277">
        <v>0</v>
      </c>
      <c r="KZ40" s="277">
        <v>0</v>
      </c>
      <c r="LA40" s="277">
        <v>0</v>
      </c>
      <c r="LB40" s="277">
        <v>0</v>
      </c>
      <c r="LC40" s="277">
        <v>0</v>
      </c>
      <c r="LD40" s="277">
        <v>0</v>
      </c>
      <c r="LE40" s="277">
        <v>0</v>
      </c>
      <c r="LF40" s="277">
        <v>0</v>
      </c>
      <c r="LG40" s="277">
        <v>0</v>
      </c>
      <c r="LH40" s="277">
        <v>0</v>
      </c>
      <c r="LI40" s="277">
        <v>0</v>
      </c>
      <c r="LJ40" s="277">
        <v>0</v>
      </c>
      <c r="LK40" s="277">
        <v>0</v>
      </c>
      <c r="LL40" s="277">
        <v>0</v>
      </c>
      <c r="LM40" s="277">
        <v>0</v>
      </c>
      <c r="LN40" s="277">
        <v>0</v>
      </c>
      <c r="LO40" s="277">
        <v>0</v>
      </c>
      <c r="LP40" s="277">
        <v>0</v>
      </c>
      <c r="LQ40" s="277">
        <v>0</v>
      </c>
      <c r="LR40" s="277">
        <v>0</v>
      </c>
      <c r="LS40" s="277">
        <v>0</v>
      </c>
      <c r="LT40" s="277">
        <v>0</v>
      </c>
      <c r="LU40" s="277">
        <v>0</v>
      </c>
      <c r="LV40" s="277">
        <v>0</v>
      </c>
      <c r="LW40" s="277">
        <v>0</v>
      </c>
      <c r="LX40" s="277">
        <v>0</v>
      </c>
      <c r="LY40" s="277">
        <v>0</v>
      </c>
      <c r="LZ40" s="277">
        <v>0</v>
      </c>
      <c r="MA40" s="277">
        <v>0</v>
      </c>
      <c r="MB40" s="277">
        <v>0</v>
      </c>
      <c r="MC40" s="277">
        <v>0</v>
      </c>
      <c r="MD40" s="277">
        <v>0</v>
      </c>
      <c r="ME40" s="277">
        <v>0</v>
      </c>
      <c r="MF40" s="277">
        <v>0</v>
      </c>
      <c r="MG40" s="277">
        <v>0</v>
      </c>
      <c r="MH40" s="277">
        <v>0</v>
      </c>
      <c r="MI40" s="277">
        <v>0</v>
      </c>
      <c r="MJ40" s="277">
        <v>0</v>
      </c>
      <c r="MK40" s="277">
        <v>0</v>
      </c>
      <c r="ML40" s="277">
        <v>0</v>
      </c>
      <c r="MM40" s="277">
        <v>0</v>
      </c>
      <c r="MN40" s="277">
        <v>0</v>
      </c>
      <c r="MO40" s="277">
        <v>0</v>
      </c>
      <c r="MP40" s="277">
        <v>0</v>
      </c>
      <c r="MQ40" s="277">
        <v>0</v>
      </c>
      <c r="MR40" s="277">
        <v>0</v>
      </c>
      <c r="MS40" s="277">
        <v>0</v>
      </c>
      <c r="MT40" s="277">
        <v>0</v>
      </c>
      <c r="MU40" s="277">
        <v>0</v>
      </c>
      <c r="MV40" s="277">
        <v>0</v>
      </c>
      <c r="MW40" s="277">
        <v>0</v>
      </c>
      <c r="MX40" s="277">
        <v>0</v>
      </c>
      <c r="MY40" s="277">
        <v>0</v>
      </c>
      <c r="MZ40" s="277">
        <v>0</v>
      </c>
      <c r="NA40" s="277">
        <v>0</v>
      </c>
      <c r="NB40" s="277">
        <v>0</v>
      </c>
      <c r="NC40" s="277">
        <v>0</v>
      </c>
      <c r="ND40" s="277">
        <v>0</v>
      </c>
      <c r="NE40" s="277">
        <v>0</v>
      </c>
      <c r="NF40" s="277">
        <v>0</v>
      </c>
      <c r="NG40" s="277">
        <v>0</v>
      </c>
      <c r="NH40" s="277">
        <v>0</v>
      </c>
      <c r="NI40" s="277">
        <v>0</v>
      </c>
      <c r="NJ40" s="277">
        <v>0</v>
      </c>
      <c r="NK40" s="277">
        <v>0</v>
      </c>
      <c r="NL40" s="277">
        <v>0</v>
      </c>
      <c r="NM40" s="277">
        <v>0</v>
      </c>
      <c r="NN40" s="277">
        <v>0</v>
      </c>
      <c r="NO40" s="277">
        <v>0</v>
      </c>
      <c r="NP40" s="277">
        <v>0</v>
      </c>
      <c r="NQ40" s="277">
        <v>0</v>
      </c>
      <c r="NR40" s="277">
        <v>0</v>
      </c>
      <c r="NS40" s="277">
        <v>0</v>
      </c>
      <c r="NT40" s="277">
        <v>0</v>
      </c>
      <c r="NU40" s="277">
        <v>0</v>
      </c>
      <c r="NV40" s="277">
        <v>0</v>
      </c>
      <c r="NW40" s="277">
        <v>0</v>
      </c>
      <c r="NX40" s="277">
        <v>0</v>
      </c>
      <c r="NY40" s="277">
        <v>0</v>
      </c>
      <c r="NZ40" s="277">
        <v>0</v>
      </c>
      <c r="OA40" s="277">
        <v>0</v>
      </c>
      <c r="OB40" s="277">
        <v>0</v>
      </c>
      <c r="OC40" s="277">
        <v>0</v>
      </c>
      <c r="OD40" s="277">
        <v>0</v>
      </c>
      <c r="OE40" s="277">
        <v>0</v>
      </c>
      <c r="OF40" s="277">
        <v>0</v>
      </c>
      <c r="OG40" s="277">
        <v>0</v>
      </c>
      <c r="OH40" s="277">
        <v>0</v>
      </c>
      <c r="OI40" s="277">
        <v>0</v>
      </c>
      <c r="OJ40" s="277">
        <v>0</v>
      </c>
      <c r="OK40" s="277">
        <v>0</v>
      </c>
      <c r="OL40" s="277">
        <v>0</v>
      </c>
      <c r="OM40" s="277">
        <v>0</v>
      </c>
      <c r="ON40" s="277">
        <v>0</v>
      </c>
      <c r="OO40" s="277">
        <v>0</v>
      </c>
      <c r="OP40" s="277">
        <v>0</v>
      </c>
      <c r="OQ40" s="277">
        <v>0</v>
      </c>
      <c r="OR40" s="277">
        <v>0</v>
      </c>
      <c r="OS40" s="277">
        <v>0</v>
      </c>
      <c r="OT40" s="277">
        <v>0</v>
      </c>
      <c r="OU40" s="277">
        <v>0</v>
      </c>
      <c r="OV40" s="277">
        <v>0</v>
      </c>
      <c r="OW40" s="277">
        <v>0</v>
      </c>
      <c r="OX40" s="277">
        <v>0</v>
      </c>
      <c r="OY40" s="277">
        <v>0</v>
      </c>
      <c r="OZ40" s="277">
        <v>0</v>
      </c>
      <c r="PA40" s="277">
        <v>0</v>
      </c>
      <c r="PB40" s="277">
        <v>0</v>
      </c>
      <c r="PC40" s="277">
        <v>0</v>
      </c>
      <c r="PD40" s="277">
        <v>0</v>
      </c>
      <c r="PE40" s="277">
        <v>0</v>
      </c>
      <c r="PF40" s="277">
        <v>0</v>
      </c>
      <c r="PG40" s="277">
        <v>0</v>
      </c>
      <c r="PH40" s="277">
        <v>0</v>
      </c>
      <c r="PI40" s="277">
        <v>0</v>
      </c>
      <c r="PJ40" s="277">
        <v>0</v>
      </c>
      <c r="PK40" s="277">
        <v>0</v>
      </c>
      <c r="PL40" s="277">
        <v>0</v>
      </c>
      <c r="PM40" s="277">
        <v>0</v>
      </c>
      <c r="PN40" s="277">
        <v>0</v>
      </c>
      <c r="PO40" s="277">
        <v>0</v>
      </c>
      <c r="PP40" s="277">
        <v>0</v>
      </c>
      <c r="PQ40" s="277">
        <v>0</v>
      </c>
      <c r="PR40" s="277">
        <v>0</v>
      </c>
      <c r="PS40" s="277">
        <v>0</v>
      </c>
      <c r="PT40" s="277">
        <v>0</v>
      </c>
      <c r="PU40" s="277">
        <v>0</v>
      </c>
      <c r="PV40" s="277">
        <v>0</v>
      </c>
      <c r="PW40" s="277">
        <v>0</v>
      </c>
      <c r="PX40" s="277">
        <v>0</v>
      </c>
      <c r="PY40" s="277">
        <v>0</v>
      </c>
      <c r="PZ40" s="277">
        <v>0</v>
      </c>
      <c r="QA40" s="277">
        <v>0</v>
      </c>
      <c r="QB40" s="277">
        <v>0</v>
      </c>
      <c r="QC40" s="277">
        <v>0</v>
      </c>
      <c r="QD40" s="277">
        <v>0</v>
      </c>
      <c r="QE40" s="277">
        <v>0</v>
      </c>
      <c r="QF40" s="277">
        <v>0</v>
      </c>
      <c r="QG40" s="277">
        <v>0</v>
      </c>
      <c r="QH40" s="277">
        <v>0</v>
      </c>
      <c r="QI40" s="277">
        <v>0</v>
      </c>
      <c r="QJ40" s="277">
        <v>0</v>
      </c>
      <c r="QK40" s="277">
        <v>0</v>
      </c>
      <c r="QL40" s="277">
        <v>0</v>
      </c>
      <c r="QM40" s="277">
        <v>0</v>
      </c>
      <c r="QN40" s="277">
        <v>0</v>
      </c>
      <c r="QO40" s="277">
        <v>0</v>
      </c>
      <c r="QP40" s="277">
        <v>0</v>
      </c>
      <c r="QQ40" s="277">
        <v>0</v>
      </c>
      <c r="QR40" s="277">
        <v>0</v>
      </c>
      <c r="QS40" s="277">
        <v>0</v>
      </c>
      <c r="QT40" s="277">
        <v>0</v>
      </c>
      <c r="QU40" s="277">
        <v>0</v>
      </c>
      <c r="QV40" s="277">
        <v>0</v>
      </c>
      <c r="QW40" s="277">
        <v>0</v>
      </c>
      <c r="QX40" s="277">
        <v>0</v>
      </c>
      <c r="QY40" s="277">
        <v>0</v>
      </c>
      <c r="QZ40" s="277">
        <v>0</v>
      </c>
      <c r="RA40" s="277">
        <v>0</v>
      </c>
      <c r="RB40" s="277">
        <v>0</v>
      </c>
      <c r="RC40" s="277">
        <v>0</v>
      </c>
      <c r="RD40" s="277">
        <v>0</v>
      </c>
      <c r="RE40" s="277">
        <v>0</v>
      </c>
      <c r="RF40" s="277">
        <v>0</v>
      </c>
      <c r="RG40" s="277">
        <v>0</v>
      </c>
      <c r="RH40" s="277">
        <v>0</v>
      </c>
      <c r="RI40" s="277">
        <v>0</v>
      </c>
      <c r="RJ40" s="277">
        <v>0</v>
      </c>
      <c r="RK40" s="277">
        <v>0</v>
      </c>
      <c r="RL40" s="277">
        <v>0</v>
      </c>
      <c r="RM40" s="277">
        <v>0</v>
      </c>
      <c r="RN40" s="277">
        <v>0</v>
      </c>
      <c r="RO40" s="277">
        <v>0</v>
      </c>
      <c r="RP40" s="277">
        <v>0</v>
      </c>
      <c r="RQ40" s="277">
        <v>0</v>
      </c>
      <c r="RR40" s="277">
        <v>0</v>
      </c>
      <c r="RS40" s="277">
        <v>0</v>
      </c>
      <c r="RT40" s="277">
        <v>0</v>
      </c>
      <c r="RU40" s="277">
        <v>0</v>
      </c>
      <c r="RV40" s="277">
        <v>0</v>
      </c>
      <c r="RW40" s="277">
        <v>0</v>
      </c>
      <c r="RX40" s="277">
        <v>0</v>
      </c>
      <c r="RY40" s="277">
        <v>0</v>
      </c>
      <c r="RZ40" s="277">
        <v>0</v>
      </c>
      <c r="SA40" s="277">
        <v>0</v>
      </c>
      <c r="SB40" s="277">
        <v>0</v>
      </c>
      <c r="SC40" s="277">
        <v>0</v>
      </c>
      <c r="SD40" s="277">
        <v>0</v>
      </c>
      <c r="SE40" s="277">
        <v>0</v>
      </c>
      <c r="SF40" s="277">
        <v>0</v>
      </c>
      <c r="SG40" s="277">
        <v>0</v>
      </c>
      <c r="SH40" s="277">
        <v>0</v>
      </c>
      <c r="SI40" s="277">
        <v>0</v>
      </c>
      <c r="SJ40" s="277">
        <v>0</v>
      </c>
      <c r="SK40" s="277">
        <v>0</v>
      </c>
      <c r="SL40" s="277">
        <v>0</v>
      </c>
      <c r="SM40" s="277">
        <v>0</v>
      </c>
      <c r="SN40" s="277">
        <v>0</v>
      </c>
      <c r="SO40" s="277">
        <v>0</v>
      </c>
      <c r="SP40" s="277">
        <v>0</v>
      </c>
      <c r="SQ40" s="277">
        <v>0</v>
      </c>
      <c r="SR40" s="277">
        <v>0</v>
      </c>
      <c r="SS40" s="277">
        <v>0</v>
      </c>
      <c r="ST40" s="277">
        <v>0</v>
      </c>
      <c r="SU40" s="277">
        <v>0</v>
      </c>
      <c r="SV40" s="277">
        <v>0</v>
      </c>
      <c r="SW40" s="277">
        <v>0</v>
      </c>
      <c r="SX40" s="277">
        <v>0</v>
      </c>
      <c r="SY40" s="277">
        <v>0</v>
      </c>
      <c r="SZ40" s="277">
        <v>0</v>
      </c>
      <c r="TA40" s="277">
        <v>0</v>
      </c>
      <c r="TB40" s="277">
        <v>0</v>
      </c>
      <c r="TC40" s="277">
        <v>0</v>
      </c>
      <c r="TD40" s="277">
        <v>0</v>
      </c>
      <c r="TE40" s="277">
        <v>0</v>
      </c>
      <c r="TF40" s="277">
        <v>0</v>
      </c>
      <c r="TG40" s="277">
        <v>0</v>
      </c>
      <c r="TH40" s="277">
        <v>0</v>
      </c>
      <c r="TI40" s="277">
        <v>0</v>
      </c>
      <c r="TJ40" s="277">
        <v>0</v>
      </c>
      <c r="TK40" s="277">
        <v>0</v>
      </c>
      <c r="TL40" s="277">
        <v>0</v>
      </c>
      <c r="TM40" s="277">
        <v>0</v>
      </c>
      <c r="TN40" s="277">
        <v>0</v>
      </c>
      <c r="TO40" s="277">
        <v>0</v>
      </c>
      <c r="TP40" s="277">
        <v>0</v>
      </c>
      <c r="TQ40" s="277">
        <v>0</v>
      </c>
      <c r="TR40" s="277">
        <v>0</v>
      </c>
      <c r="TS40" s="277">
        <v>0</v>
      </c>
      <c r="TT40" s="277">
        <v>0</v>
      </c>
      <c r="TU40" s="277">
        <v>0</v>
      </c>
      <c r="TV40" s="277">
        <v>0</v>
      </c>
      <c r="TW40" s="277">
        <v>0</v>
      </c>
      <c r="TX40" s="277">
        <v>0</v>
      </c>
      <c r="TY40" s="277">
        <v>0</v>
      </c>
      <c r="TZ40" s="277">
        <v>0</v>
      </c>
      <c r="UA40" s="277">
        <v>0</v>
      </c>
      <c r="UB40" s="277">
        <v>0</v>
      </c>
      <c r="UC40" s="277">
        <v>0</v>
      </c>
      <c r="UD40" s="277">
        <v>0</v>
      </c>
      <c r="UE40" s="277">
        <v>0</v>
      </c>
      <c r="UF40" s="277">
        <v>0</v>
      </c>
      <c r="UG40" s="277">
        <v>0</v>
      </c>
      <c r="UH40" s="277">
        <v>0</v>
      </c>
      <c r="UI40" s="277">
        <v>0</v>
      </c>
      <c r="UJ40" s="277">
        <v>0</v>
      </c>
      <c r="UK40" s="277">
        <v>0</v>
      </c>
      <c r="UL40" s="277">
        <v>0</v>
      </c>
      <c r="UM40" s="277">
        <v>0</v>
      </c>
      <c r="UN40" s="277">
        <v>0</v>
      </c>
      <c r="UO40" s="277">
        <v>0</v>
      </c>
      <c r="UP40" s="277">
        <v>0</v>
      </c>
      <c r="UQ40" s="277">
        <v>0</v>
      </c>
      <c r="UR40" s="277">
        <v>0</v>
      </c>
      <c r="US40" s="277">
        <v>0</v>
      </c>
      <c r="UT40" s="277">
        <v>0</v>
      </c>
      <c r="UU40" s="277">
        <v>0</v>
      </c>
      <c r="UV40" s="277">
        <v>0</v>
      </c>
      <c r="UW40" s="277">
        <v>0</v>
      </c>
      <c r="UX40" s="277">
        <v>0</v>
      </c>
      <c r="UY40" s="277">
        <v>0</v>
      </c>
      <c r="UZ40" s="277">
        <v>0</v>
      </c>
      <c r="VA40" s="277">
        <v>0</v>
      </c>
      <c r="VB40" s="277">
        <v>0</v>
      </c>
      <c r="VC40" s="277">
        <v>0</v>
      </c>
      <c r="VD40" s="277">
        <v>0</v>
      </c>
      <c r="VE40" s="277">
        <v>0</v>
      </c>
      <c r="VF40" s="277">
        <v>0</v>
      </c>
      <c r="VG40" s="277">
        <v>0</v>
      </c>
      <c r="VH40" s="277">
        <v>0</v>
      </c>
      <c r="VI40" s="277">
        <v>0</v>
      </c>
      <c r="VJ40" s="277">
        <v>0</v>
      </c>
      <c r="VK40" s="277">
        <v>0</v>
      </c>
      <c r="VL40" s="277">
        <v>0</v>
      </c>
      <c r="VM40" s="277">
        <v>0</v>
      </c>
      <c r="VN40" s="277">
        <v>0</v>
      </c>
      <c r="VO40" s="277">
        <v>0</v>
      </c>
      <c r="VP40" s="277">
        <v>0</v>
      </c>
      <c r="VQ40" s="277">
        <v>0</v>
      </c>
      <c r="VR40" s="277">
        <v>0</v>
      </c>
      <c r="VS40" s="277">
        <v>0</v>
      </c>
      <c r="VT40" s="277">
        <v>0</v>
      </c>
      <c r="VU40" s="277">
        <v>0</v>
      </c>
      <c r="VV40" s="277">
        <v>0</v>
      </c>
      <c r="VW40" s="277">
        <v>0</v>
      </c>
      <c r="VX40" s="277">
        <v>0</v>
      </c>
      <c r="VY40" s="277">
        <v>0</v>
      </c>
      <c r="VZ40" s="277">
        <v>0</v>
      </c>
      <c r="WA40" s="277">
        <v>0</v>
      </c>
      <c r="WB40" s="277">
        <v>0</v>
      </c>
      <c r="WC40" s="277">
        <v>0</v>
      </c>
      <c r="WD40" s="277">
        <v>0</v>
      </c>
      <c r="WE40" s="277">
        <v>0</v>
      </c>
      <c r="WF40" s="277">
        <v>0</v>
      </c>
      <c r="WG40" s="277">
        <v>0</v>
      </c>
      <c r="WH40" s="277">
        <v>0</v>
      </c>
      <c r="WI40" s="277">
        <v>0</v>
      </c>
      <c r="WJ40" s="277">
        <v>0</v>
      </c>
      <c r="WK40" s="277">
        <v>0</v>
      </c>
      <c r="WL40" s="277">
        <v>0</v>
      </c>
      <c r="WM40" s="277">
        <v>0</v>
      </c>
      <c r="WN40" s="277">
        <v>0</v>
      </c>
      <c r="WO40" s="277">
        <v>0</v>
      </c>
      <c r="WP40" s="277">
        <v>0</v>
      </c>
      <c r="WQ40" s="277">
        <v>0</v>
      </c>
      <c r="WR40" s="277">
        <v>0</v>
      </c>
      <c r="WS40" s="277">
        <v>0</v>
      </c>
      <c r="WT40" s="277">
        <v>0</v>
      </c>
      <c r="WU40" s="277">
        <v>0</v>
      </c>
      <c r="WV40" s="277">
        <v>0</v>
      </c>
      <c r="WW40" s="277">
        <v>0</v>
      </c>
      <c r="WX40" s="277">
        <v>0</v>
      </c>
      <c r="WY40" s="277">
        <v>0</v>
      </c>
      <c r="WZ40" s="277">
        <v>0</v>
      </c>
      <c r="XA40" s="277">
        <v>0</v>
      </c>
      <c r="XB40" s="277">
        <v>0</v>
      </c>
      <c r="XC40" s="277">
        <v>0</v>
      </c>
      <c r="XD40" s="277">
        <v>0</v>
      </c>
      <c r="XE40" s="277">
        <v>0</v>
      </c>
      <c r="XF40" s="277">
        <v>0</v>
      </c>
      <c r="XG40" s="277">
        <v>0</v>
      </c>
      <c r="XH40" s="277">
        <v>0</v>
      </c>
      <c r="XI40" s="277">
        <v>0</v>
      </c>
      <c r="XJ40" s="277">
        <v>0</v>
      </c>
      <c r="XK40" s="277">
        <v>0</v>
      </c>
      <c r="XL40" s="277">
        <v>0</v>
      </c>
      <c r="XM40" s="277">
        <v>0</v>
      </c>
      <c r="XN40" s="277">
        <v>0</v>
      </c>
      <c r="XO40" s="277">
        <v>0</v>
      </c>
      <c r="XP40" s="277">
        <v>0</v>
      </c>
      <c r="XQ40" s="277">
        <v>0</v>
      </c>
      <c r="XR40" s="277">
        <v>0</v>
      </c>
      <c r="XS40" s="277">
        <v>0</v>
      </c>
      <c r="XT40" s="277">
        <v>0</v>
      </c>
      <c r="XU40" s="277">
        <v>0</v>
      </c>
      <c r="XV40" s="277">
        <v>0</v>
      </c>
      <c r="XW40" s="277">
        <v>0</v>
      </c>
      <c r="XX40" s="277">
        <v>0</v>
      </c>
      <c r="XY40" s="277">
        <v>0</v>
      </c>
      <c r="XZ40" s="277">
        <v>0</v>
      </c>
      <c r="YA40" s="277">
        <v>0</v>
      </c>
      <c r="YB40" s="277">
        <v>0</v>
      </c>
      <c r="YC40" s="277">
        <v>0</v>
      </c>
      <c r="YD40" s="277">
        <v>0</v>
      </c>
      <c r="YE40" s="277">
        <v>0</v>
      </c>
      <c r="YF40" s="277">
        <v>0</v>
      </c>
      <c r="YG40" s="277">
        <v>0</v>
      </c>
      <c r="YH40" s="277">
        <v>0</v>
      </c>
      <c r="YI40" s="277">
        <v>0</v>
      </c>
      <c r="YJ40" s="277">
        <v>0</v>
      </c>
      <c r="YK40" s="277">
        <v>0</v>
      </c>
      <c r="YL40" s="277">
        <v>0</v>
      </c>
      <c r="YM40" s="277">
        <v>0</v>
      </c>
      <c r="YN40" s="277">
        <v>0</v>
      </c>
      <c r="YO40" s="277">
        <v>0</v>
      </c>
      <c r="YP40" s="277">
        <v>0</v>
      </c>
      <c r="YQ40" s="277">
        <v>0</v>
      </c>
      <c r="YR40" s="277">
        <v>0</v>
      </c>
      <c r="YS40" s="277">
        <v>0</v>
      </c>
      <c r="YT40" s="277">
        <v>0</v>
      </c>
      <c r="YU40" s="277">
        <v>0</v>
      </c>
      <c r="YV40" s="277">
        <v>0</v>
      </c>
      <c r="YW40" s="277">
        <v>0</v>
      </c>
      <c r="YX40" s="277">
        <v>0</v>
      </c>
      <c r="YY40" s="277">
        <v>0</v>
      </c>
      <c r="YZ40" s="277">
        <v>0</v>
      </c>
      <c r="ZA40" s="277">
        <v>0</v>
      </c>
      <c r="ZB40" s="277">
        <v>0</v>
      </c>
      <c r="ZC40" s="277">
        <v>0</v>
      </c>
      <c r="ZD40" s="277">
        <v>0</v>
      </c>
      <c r="ZE40" s="277">
        <v>0</v>
      </c>
      <c r="ZF40" s="277">
        <v>0</v>
      </c>
      <c r="ZG40" s="277">
        <v>0</v>
      </c>
      <c r="ZH40" s="277">
        <v>0</v>
      </c>
      <c r="ZI40" s="277">
        <v>0</v>
      </c>
      <c r="ZJ40" s="277">
        <v>0</v>
      </c>
      <c r="ZK40" s="277">
        <v>0</v>
      </c>
      <c r="ZL40" s="277">
        <v>0</v>
      </c>
      <c r="ZM40" s="277">
        <v>0</v>
      </c>
      <c r="ZN40" s="277">
        <v>0</v>
      </c>
      <c r="ZO40" s="277">
        <v>0</v>
      </c>
      <c r="ZP40" s="277">
        <v>0</v>
      </c>
      <c r="ZQ40" s="277">
        <v>0</v>
      </c>
      <c r="ZR40" s="277">
        <v>0</v>
      </c>
      <c r="ZS40" s="277">
        <v>0</v>
      </c>
      <c r="ZT40" s="277">
        <v>0</v>
      </c>
      <c r="ZU40" s="277">
        <v>0</v>
      </c>
      <c r="ZV40" s="277">
        <v>0</v>
      </c>
      <c r="ZW40" s="277">
        <v>0</v>
      </c>
      <c r="ZX40" s="277">
        <v>0</v>
      </c>
      <c r="ZY40" s="277">
        <v>0</v>
      </c>
      <c r="ZZ40" s="277">
        <v>0</v>
      </c>
      <c r="AAA40" s="277">
        <v>0</v>
      </c>
      <c r="AAB40" s="277">
        <v>0</v>
      </c>
      <c r="AAC40" s="277">
        <v>0</v>
      </c>
      <c r="AAD40" s="277">
        <v>0</v>
      </c>
      <c r="AAE40" s="277">
        <v>0</v>
      </c>
      <c r="AAF40" s="277">
        <v>0</v>
      </c>
      <c r="AAG40" s="277">
        <v>0</v>
      </c>
      <c r="AAH40" s="277">
        <v>0</v>
      </c>
      <c r="AAI40" s="277">
        <v>0</v>
      </c>
      <c r="AAJ40" s="277">
        <v>0</v>
      </c>
      <c r="AAK40" s="277">
        <v>0</v>
      </c>
      <c r="AAL40" s="277">
        <v>0</v>
      </c>
      <c r="AAM40" s="277">
        <v>0</v>
      </c>
      <c r="AAN40" s="277">
        <v>0</v>
      </c>
      <c r="AAO40" s="181"/>
    </row>
    <row r="41" spans="1:717" ht="15" thickBot="1" x14ac:dyDescent="0.35">
      <c r="R41" s="294">
        <f>SUM(R21:R40)/60</f>
        <v>0.94078927329979956</v>
      </c>
      <c r="S41" s="294">
        <f>SUM(S21:S40)/60</f>
        <v>1.1313020833333334</v>
      </c>
      <c r="T41" s="294">
        <f>SUM(T21:T40)/60</f>
        <v>0</v>
      </c>
      <c r="V41" s="135">
        <f>SUM(V21:V40)</f>
        <v>67.878124999999997</v>
      </c>
      <c r="X41" s="293" t="s">
        <v>469</v>
      </c>
      <c r="Y41" s="293">
        <f>1.96*Y42/SQRT(COUNTIF(AA42:AAN42,"&gt;0"))</f>
        <v>8.0878254806976912E-2</v>
      </c>
      <c r="AA41" s="277"/>
      <c r="AB41" s="277"/>
      <c r="AC41" s="277"/>
      <c r="AD41" s="277"/>
      <c r="AE41" s="277"/>
      <c r="AF41" s="277"/>
      <c r="AG41" s="277"/>
      <c r="AH41" s="277"/>
      <c r="AI41" s="277"/>
      <c r="AJ41" s="277"/>
      <c r="AK41" s="277"/>
      <c r="AL41" s="277"/>
      <c r="AM41" s="277"/>
      <c r="AN41" s="277"/>
      <c r="AO41" s="277"/>
      <c r="AP41" s="277"/>
      <c r="AQ41" s="277"/>
      <c r="AR41" s="277"/>
      <c r="AS41" s="277"/>
      <c r="AT41" s="277"/>
      <c r="AU41" s="277"/>
      <c r="AV41" s="277"/>
      <c r="AW41" s="277"/>
      <c r="AX41" s="277"/>
      <c r="AY41" s="277"/>
      <c r="AZ41" s="277"/>
      <c r="BA41" s="277"/>
      <c r="BB41" s="277"/>
      <c r="BC41" s="277"/>
      <c r="BD41" s="277"/>
      <c r="BE41" s="277"/>
      <c r="BF41" s="277"/>
      <c r="BG41" s="277"/>
      <c r="BH41" s="277"/>
      <c r="BI41" s="277"/>
      <c r="BJ41" s="277"/>
      <c r="BK41" s="277"/>
      <c r="BL41" s="277"/>
      <c r="BM41" s="277"/>
      <c r="BN41" s="277"/>
      <c r="BO41" s="277"/>
      <c r="BP41" s="277"/>
      <c r="BQ41" s="277"/>
      <c r="BR41" s="277"/>
      <c r="BS41" s="277"/>
      <c r="BT41" s="277"/>
      <c r="BU41" s="277"/>
      <c r="BV41" s="277"/>
      <c r="BW41" s="277"/>
      <c r="BX41" s="277"/>
      <c r="BY41" s="277"/>
      <c r="BZ41" s="277"/>
      <c r="CA41" s="277"/>
      <c r="CB41" s="277"/>
      <c r="CC41" s="277"/>
      <c r="CD41" s="277"/>
      <c r="CE41" s="277"/>
      <c r="CF41" s="277"/>
      <c r="CG41" s="277"/>
      <c r="CH41" s="277"/>
      <c r="CI41" s="277"/>
      <c r="CJ41" s="277"/>
      <c r="CK41" s="277"/>
      <c r="CL41" s="277"/>
      <c r="CM41" s="277"/>
      <c r="CN41" s="277"/>
      <c r="CO41" s="277"/>
      <c r="CP41" s="277"/>
      <c r="CQ41" s="277"/>
      <c r="CR41" s="277"/>
      <c r="CS41" s="277"/>
      <c r="CT41" s="277"/>
      <c r="CU41" s="277"/>
      <c r="CV41" s="277"/>
      <c r="CW41" s="277"/>
      <c r="CX41" s="277"/>
      <c r="CY41" s="277"/>
      <c r="CZ41" s="277"/>
      <c r="DA41" s="277"/>
      <c r="DB41" s="277"/>
      <c r="DC41" s="277"/>
      <c r="DD41" s="277"/>
      <c r="DE41" s="277"/>
      <c r="DF41" s="277"/>
      <c r="DG41" s="277"/>
      <c r="DH41" s="277"/>
      <c r="DI41" s="277"/>
      <c r="DJ41" s="277"/>
      <c r="DK41" s="277"/>
      <c r="DL41" s="277"/>
      <c r="DM41" s="277"/>
      <c r="DN41" s="277"/>
      <c r="DO41" s="277"/>
      <c r="DP41" s="277"/>
      <c r="DQ41" s="277"/>
      <c r="DR41" s="277"/>
      <c r="DS41" s="277"/>
      <c r="DT41" s="277"/>
      <c r="DU41" s="277"/>
      <c r="DV41" s="277"/>
      <c r="DW41" s="277"/>
      <c r="DX41" s="277"/>
      <c r="DY41" s="277"/>
      <c r="DZ41" s="277"/>
      <c r="EA41" s="277"/>
      <c r="EB41" s="277"/>
      <c r="EC41" s="277"/>
      <c r="ED41" s="277"/>
      <c r="EE41" s="277"/>
      <c r="EF41" s="277"/>
      <c r="EG41" s="277"/>
      <c r="EH41" s="277"/>
      <c r="EI41" s="277"/>
      <c r="EJ41" s="277"/>
      <c r="EK41" s="277"/>
      <c r="EL41" s="277"/>
      <c r="EM41" s="277"/>
      <c r="EN41" s="277"/>
      <c r="EO41" s="277"/>
      <c r="EP41" s="277"/>
      <c r="EQ41" s="277"/>
      <c r="ER41" s="277"/>
      <c r="ES41" s="277"/>
      <c r="ET41" s="277"/>
      <c r="EU41" s="277"/>
      <c r="EV41" s="277"/>
      <c r="EW41" s="277"/>
      <c r="EX41" s="277"/>
      <c r="EY41" s="277"/>
      <c r="EZ41" s="277"/>
      <c r="FA41" s="277"/>
      <c r="FB41" s="277"/>
      <c r="FC41" s="277"/>
      <c r="FD41" s="277"/>
      <c r="FE41" s="277"/>
      <c r="FF41" s="277"/>
      <c r="FG41" s="277"/>
      <c r="FH41" s="277"/>
      <c r="FI41" s="277"/>
      <c r="FJ41" s="277"/>
      <c r="FK41" s="277"/>
      <c r="FL41" s="277"/>
      <c r="FM41" s="277"/>
      <c r="FN41" s="277"/>
      <c r="FO41" s="277"/>
      <c r="FP41" s="277"/>
      <c r="FQ41" s="277"/>
      <c r="FR41" s="277"/>
      <c r="FS41" s="277"/>
      <c r="FT41" s="277"/>
      <c r="FU41" s="277"/>
      <c r="FV41" s="277"/>
      <c r="FW41" s="277"/>
      <c r="FX41" s="277"/>
      <c r="FY41" s="277"/>
      <c r="FZ41" s="277"/>
      <c r="GA41" s="277"/>
      <c r="GB41" s="277"/>
      <c r="GC41" s="277"/>
      <c r="GD41" s="277"/>
      <c r="GE41" s="277"/>
      <c r="GF41" s="277"/>
      <c r="GG41" s="277"/>
      <c r="GH41" s="277"/>
      <c r="GI41" s="277"/>
      <c r="GJ41" s="277"/>
      <c r="GK41" s="277"/>
      <c r="GL41" s="277"/>
      <c r="GM41" s="277"/>
      <c r="GN41" s="277"/>
      <c r="GO41" s="277"/>
      <c r="GP41" s="277"/>
      <c r="GQ41" s="277"/>
      <c r="GR41" s="277"/>
      <c r="GS41" s="277"/>
      <c r="GT41" s="277"/>
      <c r="GU41" s="277"/>
      <c r="GV41" s="277"/>
      <c r="GW41" s="277"/>
      <c r="GX41" s="277"/>
      <c r="GY41" s="277"/>
      <c r="GZ41" s="277"/>
      <c r="HA41" s="277"/>
      <c r="HB41" s="277"/>
      <c r="HC41" s="277"/>
      <c r="HD41" s="277"/>
      <c r="HE41" s="277"/>
      <c r="HF41" s="277"/>
      <c r="HG41" s="277"/>
      <c r="HH41" s="277"/>
      <c r="HI41" s="277"/>
      <c r="HJ41" s="277"/>
      <c r="HK41" s="277"/>
      <c r="HL41" s="277"/>
      <c r="HM41" s="277"/>
      <c r="HN41" s="277"/>
      <c r="HO41" s="277"/>
      <c r="HP41" s="277"/>
      <c r="HQ41" s="277"/>
      <c r="HR41" s="277"/>
      <c r="HS41" s="277"/>
      <c r="HT41" s="277"/>
      <c r="HU41" s="277"/>
      <c r="HV41" s="277"/>
      <c r="HW41" s="277"/>
      <c r="HX41" s="277"/>
      <c r="HY41" s="277"/>
      <c r="HZ41" s="277"/>
      <c r="IA41" s="277"/>
      <c r="IB41" s="277"/>
      <c r="IC41" s="277"/>
      <c r="ID41" s="277"/>
      <c r="IE41" s="277"/>
      <c r="IF41" s="277"/>
      <c r="IG41" s="277"/>
      <c r="IH41" s="277"/>
      <c r="II41" s="277"/>
      <c r="IJ41" s="277"/>
      <c r="IK41" s="277"/>
      <c r="IL41" s="277"/>
      <c r="IM41" s="277"/>
      <c r="IN41" s="277"/>
      <c r="IO41" s="277"/>
      <c r="IP41" s="277"/>
      <c r="IQ41" s="277"/>
      <c r="IR41" s="277"/>
      <c r="IS41" s="277"/>
      <c r="IT41" s="277"/>
      <c r="IU41" s="277"/>
      <c r="IV41" s="277"/>
      <c r="IW41" s="277"/>
      <c r="IX41" s="277"/>
      <c r="IY41" s="277"/>
      <c r="IZ41" s="277"/>
      <c r="JA41" s="277"/>
      <c r="JB41" s="277"/>
      <c r="JC41" s="277"/>
      <c r="JD41" s="277"/>
      <c r="JE41" s="277"/>
      <c r="JF41" s="277"/>
      <c r="JG41" s="277"/>
      <c r="JH41" s="277"/>
      <c r="JI41" s="277"/>
      <c r="JJ41" s="277"/>
      <c r="JK41" s="277"/>
      <c r="JL41" s="277"/>
      <c r="JM41" s="277"/>
      <c r="JN41" s="277"/>
      <c r="JO41" s="277"/>
      <c r="JP41" s="277"/>
      <c r="JQ41" s="277"/>
      <c r="JR41" s="277"/>
      <c r="JS41" s="277"/>
      <c r="JT41" s="277"/>
      <c r="JU41" s="277"/>
      <c r="JV41" s="277"/>
      <c r="JW41" s="277"/>
      <c r="JX41" s="277"/>
      <c r="JY41" s="277"/>
      <c r="JZ41" s="277"/>
      <c r="KA41" s="277"/>
      <c r="KB41" s="277"/>
      <c r="KC41" s="277"/>
      <c r="KD41" s="277"/>
      <c r="KE41" s="277"/>
      <c r="KF41" s="277"/>
      <c r="KG41" s="277"/>
      <c r="KH41" s="277"/>
      <c r="KI41" s="277"/>
      <c r="KJ41" s="277"/>
      <c r="KK41" s="277"/>
      <c r="KL41" s="277"/>
      <c r="KM41" s="277"/>
      <c r="KN41" s="277"/>
      <c r="KO41" s="277"/>
      <c r="KP41" s="277"/>
      <c r="KQ41" s="277"/>
      <c r="KR41" s="277"/>
      <c r="KS41" s="277"/>
      <c r="KT41" s="277"/>
      <c r="KU41" s="277"/>
      <c r="KV41" s="277"/>
      <c r="KW41" s="277"/>
      <c r="KX41" s="277"/>
      <c r="KY41" s="277"/>
      <c r="KZ41" s="277"/>
      <c r="LA41" s="277"/>
      <c r="LB41" s="277"/>
      <c r="LC41" s="277"/>
      <c r="LD41" s="277"/>
      <c r="LE41" s="277"/>
      <c r="LF41" s="277"/>
      <c r="LG41" s="277"/>
      <c r="LH41" s="277"/>
      <c r="LI41" s="277"/>
      <c r="LJ41" s="277"/>
      <c r="LK41" s="277"/>
      <c r="LL41" s="277"/>
      <c r="LM41" s="277"/>
      <c r="LN41" s="277"/>
      <c r="LO41" s="277"/>
      <c r="LP41" s="277"/>
      <c r="LQ41" s="277"/>
      <c r="LR41" s="277"/>
      <c r="LS41" s="277"/>
      <c r="LT41" s="277"/>
      <c r="LU41" s="277"/>
      <c r="LV41" s="277"/>
      <c r="LW41" s="277"/>
      <c r="LX41" s="277"/>
      <c r="LY41" s="277"/>
      <c r="LZ41" s="277"/>
      <c r="MA41" s="277"/>
      <c r="MB41" s="277"/>
      <c r="MC41" s="277"/>
      <c r="MD41" s="277"/>
      <c r="ME41" s="277"/>
      <c r="MF41" s="277"/>
      <c r="MG41" s="277"/>
      <c r="MH41" s="277"/>
      <c r="MI41" s="277"/>
      <c r="MJ41" s="277"/>
      <c r="MK41" s="277"/>
      <c r="ML41" s="277"/>
      <c r="MM41" s="277"/>
      <c r="MN41" s="277"/>
      <c r="MO41" s="277"/>
      <c r="MP41" s="277"/>
      <c r="MQ41" s="277"/>
      <c r="MR41" s="277"/>
      <c r="MS41" s="277"/>
      <c r="MT41" s="277"/>
      <c r="MU41" s="277"/>
      <c r="MV41" s="277"/>
      <c r="MW41" s="277"/>
      <c r="MX41" s="277"/>
      <c r="MY41" s="277"/>
      <c r="MZ41" s="277"/>
      <c r="NA41" s="277"/>
      <c r="NB41" s="277"/>
      <c r="NC41" s="277"/>
      <c r="ND41" s="277"/>
      <c r="NE41" s="277"/>
      <c r="NF41" s="277"/>
      <c r="NG41" s="277"/>
      <c r="NH41" s="277"/>
      <c r="NI41" s="277"/>
      <c r="NJ41" s="277"/>
      <c r="NK41" s="277"/>
      <c r="NL41" s="277"/>
      <c r="NM41" s="277"/>
      <c r="NN41" s="277"/>
      <c r="NO41" s="277"/>
      <c r="NP41" s="277"/>
      <c r="NQ41" s="277"/>
      <c r="NR41" s="277"/>
      <c r="NS41" s="277"/>
      <c r="NT41" s="277"/>
      <c r="NU41" s="277"/>
      <c r="NV41" s="277"/>
      <c r="NW41" s="277"/>
      <c r="NX41" s="277"/>
      <c r="NY41" s="277"/>
      <c r="NZ41" s="277"/>
      <c r="OA41" s="277"/>
      <c r="OB41" s="277"/>
      <c r="OC41" s="277"/>
      <c r="OD41" s="277"/>
      <c r="OE41" s="277"/>
      <c r="OF41" s="277"/>
      <c r="OG41" s="277"/>
      <c r="OH41" s="277"/>
      <c r="OI41" s="277"/>
      <c r="OJ41" s="277"/>
      <c r="OK41" s="277"/>
      <c r="OL41" s="277"/>
      <c r="OM41" s="277"/>
      <c r="ON41" s="277"/>
      <c r="OO41" s="277"/>
      <c r="OP41" s="277"/>
      <c r="OQ41" s="277"/>
      <c r="OR41" s="277"/>
      <c r="OS41" s="277"/>
      <c r="OT41" s="277"/>
      <c r="OU41" s="277"/>
      <c r="OV41" s="277"/>
      <c r="OW41" s="277"/>
      <c r="OX41" s="277"/>
      <c r="OY41" s="277"/>
      <c r="OZ41" s="277"/>
      <c r="PA41" s="277"/>
      <c r="PB41" s="277"/>
      <c r="PC41" s="277"/>
      <c r="PD41" s="277"/>
      <c r="PE41" s="277"/>
      <c r="PF41" s="277"/>
      <c r="PG41" s="277"/>
      <c r="PH41" s="277"/>
      <c r="PI41" s="277"/>
      <c r="PJ41" s="277"/>
      <c r="PK41" s="277"/>
      <c r="PL41" s="277"/>
      <c r="PM41" s="277"/>
      <c r="PN41" s="277"/>
      <c r="PO41" s="277"/>
      <c r="PP41" s="277"/>
      <c r="PQ41" s="277"/>
      <c r="PR41" s="277"/>
      <c r="PS41" s="277"/>
      <c r="PT41" s="277"/>
      <c r="PU41" s="277"/>
      <c r="PV41" s="277"/>
      <c r="PW41" s="277"/>
      <c r="PX41" s="277"/>
      <c r="PY41" s="277"/>
      <c r="PZ41" s="277"/>
      <c r="QA41" s="277"/>
      <c r="QB41" s="277"/>
      <c r="QC41" s="277"/>
      <c r="QD41" s="277"/>
      <c r="QE41" s="277"/>
      <c r="QF41" s="277"/>
      <c r="QG41" s="277"/>
      <c r="QH41" s="277"/>
      <c r="QI41" s="277"/>
      <c r="QJ41" s="277"/>
      <c r="QK41" s="277"/>
      <c r="QL41" s="277"/>
      <c r="QM41" s="277"/>
      <c r="QN41" s="277"/>
      <c r="QO41" s="277"/>
      <c r="QP41" s="277"/>
      <c r="QQ41" s="277"/>
      <c r="QR41" s="277"/>
      <c r="QS41" s="277"/>
      <c r="QT41" s="277"/>
      <c r="QU41" s="277"/>
      <c r="QV41" s="277"/>
      <c r="QW41" s="277"/>
      <c r="QX41" s="277"/>
      <c r="QY41" s="277"/>
      <c r="QZ41" s="277"/>
      <c r="RA41" s="277"/>
      <c r="RB41" s="277"/>
      <c r="RC41" s="277"/>
      <c r="RD41" s="277"/>
      <c r="RE41" s="277"/>
      <c r="RF41" s="277"/>
      <c r="RG41" s="277"/>
      <c r="RH41" s="277"/>
      <c r="RI41" s="277"/>
      <c r="RJ41" s="277"/>
      <c r="RK41" s="277"/>
      <c r="RL41" s="277"/>
      <c r="RM41" s="277"/>
      <c r="RN41" s="277"/>
      <c r="RO41" s="277"/>
      <c r="RP41" s="277"/>
      <c r="RQ41" s="277"/>
      <c r="RR41" s="277"/>
      <c r="RS41" s="277"/>
      <c r="RT41" s="277"/>
      <c r="RU41" s="277"/>
      <c r="RV41" s="277"/>
      <c r="RW41" s="277"/>
      <c r="RX41" s="277"/>
      <c r="RY41" s="277"/>
      <c r="RZ41" s="277"/>
      <c r="SA41" s="277"/>
      <c r="SB41" s="277"/>
      <c r="SC41" s="277"/>
      <c r="SD41" s="277"/>
      <c r="SE41" s="277"/>
      <c r="SF41" s="277"/>
      <c r="SG41" s="277"/>
      <c r="SH41" s="277"/>
      <c r="SI41" s="277"/>
      <c r="SJ41" s="277"/>
      <c r="SK41" s="277"/>
      <c r="SL41" s="277"/>
      <c r="SM41" s="277"/>
      <c r="SN41" s="277"/>
      <c r="SO41" s="277"/>
      <c r="SP41" s="277"/>
      <c r="SQ41" s="277"/>
      <c r="SR41" s="277"/>
      <c r="SS41" s="277"/>
      <c r="ST41" s="277"/>
      <c r="SU41" s="277"/>
      <c r="SV41" s="277"/>
      <c r="SW41" s="277"/>
      <c r="SX41" s="277"/>
      <c r="SY41" s="277"/>
      <c r="SZ41" s="277"/>
      <c r="TA41" s="277"/>
      <c r="TB41" s="277"/>
      <c r="TC41" s="277"/>
      <c r="TD41" s="277"/>
      <c r="TE41" s="277"/>
      <c r="TF41" s="277"/>
      <c r="TG41" s="277"/>
      <c r="TH41" s="277"/>
      <c r="TI41" s="277"/>
      <c r="TJ41" s="277"/>
      <c r="TK41" s="277"/>
      <c r="TL41" s="277"/>
      <c r="TM41" s="277"/>
      <c r="TN41" s="277"/>
      <c r="TO41" s="277"/>
      <c r="TP41" s="277"/>
      <c r="TQ41" s="277"/>
      <c r="TR41" s="277"/>
      <c r="TS41" s="277"/>
      <c r="TT41" s="277"/>
      <c r="TU41" s="277"/>
      <c r="TV41" s="277"/>
      <c r="TW41" s="277"/>
      <c r="TX41" s="277"/>
      <c r="TY41" s="277"/>
      <c r="TZ41" s="277"/>
      <c r="UA41" s="277"/>
      <c r="UB41" s="277"/>
      <c r="UC41" s="277"/>
      <c r="UD41" s="277"/>
      <c r="UE41" s="277"/>
      <c r="UF41" s="277"/>
      <c r="UG41" s="277"/>
      <c r="UH41" s="277"/>
      <c r="UI41" s="277"/>
      <c r="UJ41" s="277"/>
      <c r="UK41" s="277"/>
      <c r="UL41" s="277"/>
      <c r="UM41" s="277"/>
      <c r="UN41" s="277"/>
      <c r="UO41" s="277"/>
      <c r="UP41" s="277"/>
      <c r="UQ41" s="277"/>
      <c r="UR41" s="277"/>
      <c r="US41" s="277"/>
      <c r="UT41" s="277"/>
      <c r="UU41" s="277"/>
      <c r="UV41" s="277"/>
      <c r="UW41" s="277"/>
      <c r="UX41" s="277"/>
      <c r="UY41" s="277"/>
      <c r="UZ41" s="277"/>
      <c r="VA41" s="277"/>
      <c r="VB41" s="277"/>
      <c r="VC41" s="277"/>
      <c r="VD41" s="277"/>
      <c r="VE41" s="277"/>
      <c r="VF41" s="277"/>
      <c r="VG41" s="277"/>
      <c r="VH41" s="277"/>
      <c r="VI41" s="277"/>
      <c r="VJ41" s="277"/>
      <c r="VK41" s="277"/>
      <c r="VL41" s="277"/>
      <c r="VM41" s="277"/>
      <c r="VN41" s="277"/>
      <c r="VO41" s="277"/>
      <c r="VP41" s="277"/>
      <c r="VQ41" s="277"/>
      <c r="VR41" s="277"/>
      <c r="VS41" s="277"/>
      <c r="VT41" s="277"/>
      <c r="VU41" s="277"/>
      <c r="VV41" s="277"/>
      <c r="VW41" s="277"/>
      <c r="VX41" s="277"/>
      <c r="VY41" s="277"/>
      <c r="VZ41" s="277"/>
      <c r="WA41" s="277"/>
      <c r="WB41" s="277"/>
      <c r="WC41" s="277"/>
      <c r="WD41" s="277"/>
      <c r="WE41" s="277"/>
      <c r="WF41" s="277"/>
      <c r="WG41" s="277"/>
      <c r="WH41" s="277"/>
      <c r="WI41" s="277"/>
      <c r="WJ41" s="277"/>
      <c r="WK41" s="277"/>
      <c r="WL41" s="277"/>
      <c r="WM41" s="277"/>
      <c r="WN41" s="277"/>
      <c r="WO41" s="277"/>
      <c r="WP41" s="277"/>
      <c r="WQ41" s="277"/>
      <c r="WR41" s="277"/>
      <c r="WS41" s="277"/>
      <c r="WT41" s="277"/>
      <c r="WU41" s="277"/>
      <c r="WV41" s="277"/>
      <c r="WW41" s="277"/>
      <c r="WX41" s="277"/>
      <c r="WY41" s="277"/>
      <c r="WZ41" s="277"/>
      <c r="XA41" s="277"/>
      <c r="XB41" s="277"/>
      <c r="XC41" s="277"/>
      <c r="XD41" s="277"/>
      <c r="XE41" s="277"/>
      <c r="XF41" s="277"/>
      <c r="XG41" s="277"/>
      <c r="XH41" s="277"/>
      <c r="XI41" s="277"/>
      <c r="XJ41" s="277"/>
      <c r="XK41" s="277"/>
      <c r="XL41" s="277"/>
      <c r="XM41" s="277"/>
      <c r="XN41" s="277"/>
      <c r="XO41" s="277"/>
      <c r="XP41" s="277"/>
      <c r="XQ41" s="277"/>
      <c r="XR41" s="277"/>
      <c r="XS41" s="277"/>
      <c r="XT41" s="277"/>
      <c r="XU41" s="277"/>
      <c r="XV41" s="277"/>
      <c r="XW41" s="277"/>
      <c r="XX41" s="277"/>
      <c r="XY41" s="277"/>
      <c r="XZ41" s="277"/>
      <c r="YA41" s="277"/>
      <c r="YB41" s="277"/>
      <c r="YC41" s="277"/>
      <c r="YD41" s="277"/>
      <c r="YE41" s="277"/>
      <c r="YF41" s="277"/>
      <c r="YG41" s="277"/>
      <c r="YH41" s="277"/>
      <c r="YI41" s="277"/>
      <c r="YJ41" s="277"/>
      <c r="YK41" s="277"/>
      <c r="YL41" s="277"/>
      <c r="YM41" s="277"/>
      <c r="YN41" s="277"/>
      <c r="YO41" s="277"/>
      <c r="YP41" s="277"/>
      <c r="YQ41" s="277"/>
      <c r="YR41" s="277"/>
      <c r="YS41" s="277"/>
      <c r="YT41" s="277"/>
      <c r="YU41" s="277"/>
      <c r="YV41" s="277"/>
      <c r="YW41" s="277"/>
      <c r="YX41" s="277"/>
      <c r="YY41" s="277"/>
      <c r="YZ41" s="277"/>
      <c r="ZA41" s="277"/>
      <c r="ZB41" s="277"/>
      <c r="ZC41" s="277"/>
      <c r="ZD41" s="277"/>
      <c r="ZE41" s="277"/>
      <c r="ZF41" s="277"/>
      <c r="ZG41" s="277"/>
      <c r="ZH41" s="277"/>
      <c r="ZI41" s="277"/>
      <c r="ZJ41" s="277"/>
      <c r="ZK41" s="277"/>
      <c r="ZL41" s="277"/>
      <c r="ZM41" s="277"/>
      <c r="ZN41" s="277"/>
      <c r="ZO41" s="277"/>
      <c r="ZP41" s="277"/>
      <c r="ZQ41" s="277"/>
      <c r="ZR41" s="277"/>
      <c r="ZS41" s="277"/>
      <c r="ZT41" s="277"/>
      <c r="ZU41" s="277"/>
      <c r="ZV41" s="277"/>
      <c r="ZW41" s="277"/>
      <c r="ZX41" s="277"/>
      <c r="ZY41" s="277"/>
      <c r="ZZ41" s="277"/>
      <c r="AAA41" s="277"/>
      <c r="AAB41" s="277"/>
      <c r="AAC41" s="277"/>
      <c r="AAD41" s="277"/>
      <c r="AAE41" s="277"/>
      <c r="AAF41" s="277"/>
      <c r="AAG41" s="277"/>
      <c r="AAH41" s="277"/>
      <c r="AAI41" s="277"/>
      <c r="AAJ41" s="277"/>
      <c r="AAK41" s="277"/>
      <c r="AAL41" s="277"/>
      <c r="AAM41" s="277"/>
      <c r="AAN41" s="277"/>
      <c r="AAO41" s="181"/>
    </row>
    <row r="42" spans="1:717" ht="15" thickBot="1" x14ac:dyDescent="0.35">
      <c r="K42" s="295" t="s">
        <v>470</v>
      </c>
      <c r="U42" t="s">
        <v>217</v>
      </c>
      <c r="V42">
        <f>4*20*VLOOKUP(U42,Old!$A$85:$C$87,2,FALSE)</f>
        <v>240</v>
      </c>
      <c r="W42">
        <v>360</v>
      </c>
      <c r="X42" s="214" t="s">
        <v>471</v>
      </c>
      <c r="Y42" s="296" cm="1">
        <f t="array" ref="Y42">_xlfn.STDEV.S(IF(AA42:AAN42&gt;0, AA42:AAN42))</f>
        <v>0.54431502715717717</v>
      </c>
      <c r="Z42" t="s">
        <v>66</v>
      </c>
      <c r="AA42">
        <f>IFERROR(SUMPRODUCT(AA21:AA40,$Q$21:$Q$40)/60,"")</f>
        <v>0</v>
      </c>
      <c r="AB42">
        <f t="shared" ref="AB42:CM42" si="49">IFERROR(SUMPRODUCT(AB21:AB40,$Q$21:$Q$40)/60,"")</f>
        <v>0</v>
      </c>
      <c r="AC42">
        <f t="shared" si="49"/>
        <v>0</v>
      </c>
      <c r="AD42">
        <f t="shared" si="49"/>
        <v>0</v>
      </c>
      <c r="AE42">
        <f t="shared" si="49"/>
        <v>0</v>
      </c>
      <c r="AF42">
        <f t="shared" si="49"/>
        <v>0</v>
      </c>
      <c r="AG42">
        <f t="shared" si="49"/>
        <v>0</v>
      </c>
      <c r="AH42">
        <f t="shared" si="49"/>
        <v>0</v>
      </c>
      <c r="AI42">
        <f t="shared" si="49"/>
        <v>0</v>
      </c>
      <c r="AJ42">
        <f t="shared" si="49"/>
        <v>0</v>
      </c>
      <c r="AK42">
        <f t="shared" si="49"/>
        <v>0</v>
      </c>
      <c r="AL42">
        <f t="shared" si="49"/>
        <v>0</v>
      </c>
      <c r="AM42">
        <f t="shared" si="49"/>
        <v>0</v>
      </c>
      <c r="AN42">
        <f t="shared" si="49"/>
        <v>0</v>
      </c>
      <c r="AO42">
        <f t="shared" si="49"/>
        <v>0</v>
      </c>
      <c r="AP42">
        <f t="shared" si="49"/>
        <v>0</v>
      </c>
      <c r="AQ42">
        <f t="shared" si="49"/>
        <v>0.52666666666666673</v>
      </c>
      <c r="AR42">
        <f t="shared" si="49"/>
        <v>0</v>
      </c>
      <c r="AS42">
        <f t="shared" si="49"/>
        <v>0</v>
      </c>
      <c r="AT42">
        <f t="shared" si="49"/>
        <v>0.56833333333333336</v>
      </c>
      <c r="AU42">
        <f t="shared" si="49"/>
        <v>0</v>
      </c>
      <c r="AV42">
        <f t="shared" si="49"/>
        <v>0</v>
      </c>
      <c r="AW42">
        <f t="shared" si="49"/>
        <v>0.74666666666666659</v>
      </c>
      <c r="AX42">
        <f t="shared" si="49"/>
        <v>0</v>
      </c>
      <c r="AY42">
        <f t="shared" si="49"/>
        <v>0</v>
      </c>
      <c r="AZ42">
        <f t="shared" si="49"/>
        <v>0.42499999999999999</v>
      </c>
      <c r="BA42">
        <f t="shared" si="49"/>
        <v>0</v>
      </c>
      <c r="BB42">
        <f t="shared" si="49"/>
        <v>0</v>
      </c>
      <c r="BC42">
        <f t="shared" si="49"/>
        <v>6.6666666666666666E-2</v>
      </c>
      <c r="BD42">
        <f t="shared" si="49"/>
        <v>0</v>
      </c>
      <c r="BE42">
        <f t="shared" si="49"/>
        <v>0</v>
      </c>
      <c r="BF42">
        <f t="shared" si="49"/>
        <v>0.63250000000000006</v>
      </c>
      <c r="BG42">
        <f t="shared" si="49"/>
        <v>0</v>
      </c>
      <c r="BH42">
        <f t="shared" si="49"/>
        <v>0</v>
      </c>
      <c r="BI42">
        <f t="shared" si="49"/>
        <v>0.49333333333333335</v>
      </c>
      <c r="BJ42">
        <f t="shared" si="49"/>
        <v>0</v>
      </c>
      <c r="BK42">
        <f t="shared" si="49"/>
        <v>0</v>
      </c>
      <c r="BL42">
        <f t="shared" si="49"/>
        <v>0.83333333333333337</v>
      </c>
      <c r="BM42">
        <f t="shared" si="49"/>
        <v>0</v>
      </c>
      <c r="BN42">
        <f t="shared" si="49"/>
        <v>0</v>
      </c>
      <c r="BO42">
        <f t="shared" si="49"/>
        <v>0.57499999999999996</v>
      </c>
      <c r="BP42">
        <f t="shared" si="49"/>
        <v>0</v>
      </c>
      <c r="BQ42">
        <f t="shared" si="49"/>
        <v>0</v>
      </c>
      <c r="BR42">
        <f t="shared" si="49"/>
        <v>0</v>
      </c>
      <c r="BS42">
        <f t="shared" si="49"/>
        <v>0</v>
      </c>
      <c r="BT42">
        <f t="shared" si="49"/>
        <v>0</v>
      </c>
      <c r="BU42">
        <f t="shared" si="49"/>
        <v>0</v>
      </c>
      <c r="BV42">
        <f t="shared" si="49"/>
        <v>0</v>
      </c>
      <c r="BW42">
        <f t="shared" si="49"/>
        <v>0</v>
      </c>
      <c r="BX42">
        <f t="shared" si="49"/>
        <v>0.35333333333333333</v>
      </c>
      <c r="BY42">
        <f t="shared" si="49"/>
        <v>0</v>
      </c>
      <c r="BZ42">
        <f t="shared" si="49"/>
        <v>0</v>
      </c>
      <c r="CA42">
        <f t="shared" si="49"/>
        <v>0</v>
      </c>
      <c r="CB42">
        <f t="shared" si="49"/>
        <v>0</v>
      </c>
      <c r="CC42">
        <f t="shared" si="49"/>
        <v>0</v>
      </c>
      <c r="CD42">
        <f t="shared" si="49"/>
        <v>0</v>
      </c>
      <c r="CE42">
        <f t="shared" si="49"/>
        <v>0</v>
      </c>
      <c r="CF42">
        <f t="shared" si="49"/>
        <v>0</v>
      </c>
      <c r="CG42">
        <f t="shared" si="49"/>
        <v>0.68833333333333324</v>
      </c>
      <c r="CH42">
        <f t="shared" si="49"/>
        <v>0</v>
      </c>
      <c r="CI42">
        <f t="shared" si="49"/>
        <v>0</v>
      </c>
      <c r="CJ42">
        <f t="shared" si="49"/>
        <v>0.39833333333333332</v>
      </c>
      <c r="CK42">
        <f t="shared" si="49"/>
        <v>0</v>
      </c>
      <c r="CL42">
        <f t="shared" si="49"/>
        <v>0</v>
      </c>
      <c r="CM42">
        <f t="shared" si="49"/>
        <v>0</v>
      </c>
      <c r="CN42">
        <f t="shared" ref="CN42:EY42" si="50">IFERROR(SUMPRODUCT(CN21:CN40,$Q$21:$Q$40)/60,"")</f>
        <v>0</v>
      </c>
      <c r="CO42">
        <f t="shared" si="50"/>
        <v>0</v>
      </c>
      <c r="CP42">
        <f t="shared" si="50"/>
        <v>0.5</v>
      </c>
      <c r="CQ42">
        <f t="shared" si="50"/>
        <v>0</v>
      </c>
      <c r="CR42">
        <f t="shared" si="50"/>
        <v>0</v>
      </c>
      <c r="CS42">
        <f t="shared" si="50"/>
        <v>0.38333333333333336</v>
      </c>
      <c r="CT42">
        <f t="shared" si="50"/>
        <v>0</v>
      </c>
      <c r="CU42">
        <f t="shared" si="50"/>
        <v>0</v>
      </c>
      <c r="CV42">
        <f t="shared" si="50"/>
        <v>0.46666666666666667</v>
      </c>
      <c r="CW42">
        <f t="shared" si="50"/>
        <v>0</v>
      </c>
      <c r="CX42">
        <f t="shared" si="50"/>
        <v>1.6583333333333337</v>
      </c>
      <c r="CY42">
        <f t="shared" si="50"/>
        <v>0</v>
      </c>
      <c r="CZ42">
        <f t="shared" si="50"/>
        <v>0</v>
      </c>
      <c r="DA42">
        <f t="shared" si="50"/>
        <v>0</v>
      </c>
      <c r="DB42">
        <f t="shared" si="50"/>
        <v>0</v>
      </c>
      <c r="DC42">
        <f t="shared" si="50"/>
        <v>0</v>
      </c>
      <c r="DD42">
        <f t="shared" si="50"/>
        <v>0.89</v>
      </c>
      <c r="DE42">
        <f t="shared" si="50"/>
        <v>0</v>
      </c>
      <c r="DF42">
        <f t="shared" si="50"/>
        <v>0</v>
      </c>
      <c r="DG42">
        <f t="shared" si="50"/>
        <v>0</v>
      </c>
      <c r="DH42">
        <f t="shared" si="50"/>
        <v>0</v>
      </c>
      <c r="DI42">
        <f t="shared" si="50"/>
        <v>0</v>
      </c>
      <c r="DJ42">
        <f t="shared" si="50"/>
        <v>0</v>
      </c>
      <c r="DK42">
        <f t="shared" si="50"/>
        <v>0</v>
      </c>
      <c r="DL42">
        <f t="shared" si="50"/>
        <v>0</v>
      </c>
      <c r="DM42">
        <f t="shared" si="50"/>
        <v>0.89166666666666683</v>
      </c>
      <c r="DN42">
        <f t="shared" si="50"/>
        <v>0</v>
      </c>
      <c r="DO42">
        <f t="shared" si="50"/>
        <v>0</v>
      </c>
      <c r="DP42">
        <f t="shared" si="50"/>
        <v>0</v>
      </c>
      <c r="DQ42">
        <f t="shared" si="50"/>
        <v>0</v>
      </c>
      <c r="DR42">
        <f t="shared" si="50"/>
        <v>0</v>
      </c>
      <c r="DS42">
        <f t="shared" si="50"/>
        <v>0.94500000000000006</v>
      </c>
      <c r="DT42">
        <f t="shared" si="50"/>
        <v>0</v>
      </c>
      <c r="DU42">
        <f t="shared" si="50"/>
        <v>0</v>
      </c>
      <c r="DV42">
        <f t="shared" si="50"/>
        <v>0.88500000000000001</v>
      </c>
      <c r="DW42">
        <f t="shared" si="50"/>
        <v>0</v>
      </c>
      <c r="DX42">
        <f t="shared" si="50"/>
        <v>0</v>
      </c>
      <c r="DY42">
        <f t="shared" si="50"/>
        <v>0</v>
      </c>
      <c r="DZ42">
        <f t="shared" si="50"/>
        <v>0</v>
      </c>
      <c r="EA42">
        <f t="shared" si="50"/>
        <v>0</v>
      </c>
      <c r="EB42">
        <f t="shared" si="50"/>
        <v>0</v>
      </c>
      <c r="EC42">
        <f t="shared" si="50"/>
        <v>0</v>
      </c>
      <c r="ED42">
        <f t="shared" si="50"/>
        <v>0</v>
      </c>
      <c r="EE42">
        <f t="shared" si="50"/>
        <v>0</v>
      </c>
      <c r="EF42">
        <f t="shared" si="50"/>
        <v>0</v>
      </c>
      <c r="EG42">
        <f t="shared" si="50"/>
        <v>0.1</v>
      </c>
      <c r="EH42">
        <f t="shared" si="50"/>
        <v>0.43</v>
      </c>
      <c r="EI42">
        <f t="shared" si="50"/>
        <v>0</v>
      </c>
      <c r="EJ42">
        <f t="shared" si="50"/>
        <v>0</v>
      </c>
      <c r="EK42">
        <f t="shared" si="50"/>
        <v>0</v>
      </c>
      <c r="EL42">
        <f t="shared" si="50"/>
        <v>0</v>
      </c>
      <c r="EM42">
        <f t="shared" si="50"/>
        <v>0</v>
      </c>
      <c r="EN42">
        <f t="shared" si="50"/>
        <v>0.35833333333333334</v>
      </c>
      <c r="EO42">
        <f t="shared" si="50"/>
        <v>0</v>
      </c>
      <c r="EP42">
        <f t="shared" si="50"/>
        <v>0</v>
      </c>
      <c r="EQ42">
        <f t="shared" si="50"/>
        <v>0.73499999999999999</v>
      </c>
      <c r="ER42">
        <f t="shared" si="50"/>
        <v>0</v>
      </c>
      <c r="ES42">
        <f t="shared" si="50"/>
        <v>0</v>
      </c>
      <c r="ET42">
        <f t="shared" si="50"/>
        <v>0</v>
      </c>
      <c r="EU42">
        <f t="shared" si="50"/>
        <v>0</v>
      </c>
      <c r="EV42">
        <f t="shared" si="50"/>
        <v>0</v>
      </c>
      <c r="EW42">
        <f t="shared" si="50"/>
        <v>0.69666666666666666</v>
      </c>
      <c r="EX42">
        <f t="shared" si="50"/>
        <v>0</v>
      </c>
      <c r="EY42">
        <f t="shared" si="50"/>
        <v>0</v>
      </c>
      <c r="EZ42">
        <f t="shared" ref="EZ42:HK42" si="51">IFERROR(SUMPRODUCT(EZ21:EZ40,$Q$21:$Q$40)/60,"")</f>
        <v>0.78500000000000003</v>
      </c>
      <c r="FA42">
        <f t="shared" si="51"/>
        <v>0</v>
      </c>
      <c r="FB42">
        <f t="shared" si="51"/>
        <v>0</v>
      </c>
      <c r="FC42">
        <f t="shared" si="51"/>
        <v>0</v>
      </c>
      <c r="FD42">
        <f t="shared" si="51"/>
        <v>0</v>
      </c>
      <c r="FE42">
        <f t="shared" si="51"/>
        <v>0</v>
      </c>
      <c r="FF42">
        <f t="shared" si="51"/>
        <v>0</v>
      </c>
      <c r="FG42">
        <f t="shared" si="51"/>
        <v>1.5666666666666667</v>
      </c>
      <c r="FH42">
        <f t="shared" si="51"/>
        <v>0</v>
      </c>
      <c r="FI42">
        <f t="shared" si="51"/>
        <v>0</v>
      </c>
      <c r="FJ42">
        <f t="shared" si="51"/>
        <v>1.1591666666666667</v>
      </c>
      <c r="FK42">
        <f t="shared" si="51"/>
        <v>0</v>
      </c>
      <c r="FL42">
        <f t="shared" si="51"/>
        <v>0</v>
      </c>
      <c r="FM42">
        <f t="shared" si="51"/>
        <v>2.3250000000000002</v>
      </c>
      <c r="FN42">
        <f t="shared" si="51"/>
        <v>0</v>
      </c>
      <c r="FO42">
        <f t="shared" si="51"/>
        <v>0</v>
      </c>
      <c r="FP42">
        <f t="shared" si="51"/>
        <v>0.85</v>
      </c>
      <c r="FQ42">
        <f t="shared" si="51"/>
        <v>0</v>
      </c>
      <c r="FR42">
        <f t="shared" si="51"/>
        <v>0</v>
      </c>
      <c r="FS42">
        <f t="shared" si="51"/>
        <v>0.4</v>
      </c>
      <c r="FT42">
        <f t="shared" si="51"/>
        <v>0</v>
      </c>
      <c r="FU42">
        <f t="shared" si="51"/>
        <v>0</v>
      </c>
      <c r="FV42">
        <f t="shared" si="51"/>
        <v>1.7791666666666666</v>
      </c>
      <c r="FW42">
        <f t="shared" si="51"/>
        <v>0</v>
      </c>
      <c r="FX42">
        <f t="shared" si="51"/>
        <v>0</v>
      </c>
      <c r="FY42">
        <f t="shared" si="51"/>
        <v>1.7083333333333333</v>
      </c>
      <c r="FZ42">
        <f t="shared" si="51"/>
        <v>0</v>
      </c>
      <c r="GA42">
        <f t="shared" si="51"/>
        <v>0</v>
      </c>
      <c r="GB42">
        <f t="shared" si="51"/>
        <v>1.575</v>
      </c>
      <c r="GC42">
        <f t="shared" si="51"/>
        <v>0</v>
      </c>
      <c r="GD42">
        <f t="shared" si="51"/>
        <v>0</v>
      </c>
      <c r="GE42">
        <f t="shared" si="51"/>
        <v>1.0166666666666666</v>
      </c>
      <c r="GF42">
        <f t="shared" si="51"/>
        <v>0</v>
      </c>
      <c r="GG42">
        <f t="shared" si="51"/>
        <v>0</v>
      </c>
      <c r="GH42">
        <f t="shared" si="51"/>
        <v>1.3775000000000002</v>
      </c>
      <c r="GI42">
        <f t="shared" si="51"/>
        <v>0</v>
      </c>
      <c r="GJ42">
        <f t="shared" si="51"/>
        <v>0</v>
      </c>
      <c r="GK42">
        <f t="shared" si="51"/>
        <v>1.7749999999999999</v>
      </c>
      <c r="GL42">
        <f t="shared" si="51"/>
        <v>0</v>
      </c>
      <c r="GM42">
        <f t="shared" si="51"/>
        <v>0</v>
      </c>
      <c r="GN42">
        <f t="shared" si="51"/>
        <v>1.7866666666666666</v>
      </c>
      <c r="GO42">
        <f t="shared" si="51"/>
        <v>0</v>
      </c>
      <c r="GP42">
        <f t="shared" si="51"/>
        <v>0</v>
      </c>
      <c r="GQ42">
        <f t="shared" si="51"/>
        <v>1.0166666666666666</v>
      </c>
      <c r="GR42">
        <f t="shared" si="51"/>
        <v>0</v>
      </c>
      <c r="GS42">
        <f t="shared" si="51"/>
        <v>0</v>
      </c>
      <c r="GT42">
        <f t="shared" si="51"/>
        <v>0.55000000000000004</v>
      </c>
      <c r="GU42">
        <f t="shared" si="51"/>
        <v>0</v>
      </c>
      <c r="GV42">
        <f t="shared" si="51"/>
        <v>0</v>
      </c>
      <c r="GW42">
        <f t="shared" si="51"/>
        <v>0.5</v>
      </c>
      <c r="GX42">
        <f t="shared" si="51"/>
        <v>0</v>
      </c>
      <c r="GY42">
        <f t="shared" si="51"/>
        <v>0</v>
      </c>
      <c r="GZ42">
        <f t="shared" si="51"/>
        <v>2.1658333333333331</v>
      </c>
      <c r="HA42">
        <f t="shared" si="51"/>
        <v>0</v>
      </c>
      <c r="HB42">
        <f t="shared" si="51"/>
        <v>0</v>
      </c>
      <c r="HC42">
        <f t="shared" si="51"/>
        <v>0.59166666666666667</v>
      </c>
      <c r="HD42">
        <f t="shared" si="51"/>
        <v>0</v>
      </c>
      <c r="HE42">
        <f t="shared" si="51"/>
        <v>0</v>
      </c>
      <c r="HF42">
        <f t="shared" si="51"/>
        <v>0.76666666666666672</v>
      </c>
      <c r="HG42">
        <f t="shared" si="51"/>
        <v>0</v>
      </c>
      <c r="HH42">
        <f t="shared" si="51"/>
        <v>0</v>
      </c>
      <c r="HI42">
        <f t="shared" si="51"/>
        <v>0.36666666666666664</v>
      </c>
      <c r="HJ42">
        <f t="shared" si="51"/>
        <v>0</v>
      </c>
      <c r="HK42">
        <f t="shared" si="51"/>
        <v>0</v>
      </c>
      <c r="HL42">
        <f t="shared" ref="HL42:JW42" si="52">IFERROR(SUMPRODUCT(HL21:HL40,$Q$21:$Q$40)/60,"")</f>
        <v>0.5083333333333333</v>
      </c>
      <c r="HM42">
        <f t="shared" si="52"/>
        <v>0</v>
      </c>
      <c r="HN42">
        <f t="shared" si="52"/>
        <v>1.1816666666666664</v>
      </c>
      <c r="HO42">
        <f t="shared" si="52"/>
        <v>0</v>
      </c>
      <c r="HP42">
        <f t="shared" si="52"/>
        <v>0</v>
      </c>
      <c r="HQ42">
        <f t="shared" si="52"/>
        <v>0</v>
      </c>
      <c r="HR42">
        <f t="shared" si="52"/>
        <v>0</v>
      </c>
      <c r="HS42">
        <f t="shared" si="52"/>
        <v>0</v>
      </c>
      <c r="HT42">
        <f t="shared" si="52"/>
        <v>0.26583333333333337</v>
      </c>
      <c r="HU42">
        <f t="shared" si="52"/>
        <v>0</v>
      </c>
      <c r="HV42">
        <f t="shared" si="52"/>
        <v>0</v>
      </c>
      <c r="HW42">
        <f t="shared" si="52"/>
        <v>0.11833333333333333</v>
      </c>
      <c r="HX42">
        <f t="shared" si="52"/>
        <v>0</v>
      </c>
      <c r="HY42">
        <f t="shared" si="52"/>
        <v>0</v>
      </c>
      <c r="HZ42">
        <f t="shared" si="52"/>
        <v>0.23833333333333334</v>
      </c>
      <c r="IA42">
        <f t="shared" si="52"/>
        <v>0</v>
      </c>
      <c r="IB42">
        <f t="shared" si="52"/>
        <v>0</v>
      </c>
      <c r="IC42">
        <f t="shared" si="52"/>
        <v>1.1183333333333334</v>
      </c>
      <c r="ID42">
        <f t="shared" si="52"/>
        <v>0</v>
      </c>
      <c r="IE42">
        <f t="shared" si="52"/>
        <v>0</v>
      </c>
      <c r="IF42">
        <f t="shared" si="52"/>
        <v>0</v>
      </c>
      <c r="IG42">
        <f t="shared" si="52"/>
        <v>0</v>
      </c>
      <c r="IH42">
        <f t="shared" si="52"/>
        <v>0</v>
      </c>
      <c r="II42">
        <f t="shared" si="52"/>
        <v>0.71333333333333326</v>
      </c>
      <c r="IJ42">
        <f t="shared" si="52"/>
        <v>0</v>
      </c>
      <c r="IK42">
        <f t="shared" si="52"/>
        <v>0</v>
      </c>
      <c r="IL42">
        <f t="shared" si="52"/>
        <v>0.72833333333333339</v>
      </c>
      <c r="IM42">
        <f t="shared" si="52"/>
        <v>0</v>
      </c>
      <c r="IN42">
        <f t="shared" si="52"/>
        <v>0</v>
      </c>
      <c r="IO42">
        <f t="shared" si="52"/>
        <v>0.2</v>
      </c>
      <c r="IP42">
        <f t="shared" si="52"/>
        <v>0</v>
      </c>
      <c r="IQ42">
        <f t="shared" si="52"/>
        <v>0</v>
      </c>
      <c r="IR42">
        <f t="shared" si="52"/>
        <v>0.73</v>
      </c>
      <c r="IS42">
        <f t="shared" si="52"/>
        <v>0</v>
      </c>
      <c r="IT42">
        <f t="shared" si="52"/>
        <v>0</v>
      </c>
      <c r="IU42">
        <f t="shared" si="52"/>
        <v>0</v>
      </c>
      <c r="IV42">
        <f t="shared" si="52"/>
        <v>0</v>
      </c>
      <c r="IW42">
        <f t="shared" si="52"/>
        <v>0</v>
      </c>
      <c r="IX42">
        <f t="shared" si="52"/>
        <v>0.6</v>
      </c>
      <c r="IY42">
        <f t="shared" si="52"/>
        <v>0</v>
      </c>
      <c r="IZ42">
        <f t="shared" si="52"/>
        <v>0</v>
      </c>
      <c r="JA42">
        <f t="shared" si="52"/>
        <v>0.26</v>
      </c>
      <c r="JB42">
        <f t="shared" si="52"/>
        <v>0</v>
      </c>
      <c r="JC42">
        <f t="shared" si="52"/>
        <v>0</v>
      </c>
      <c r="JD42">
        <f t="shared" si="52"/>
        <v>0.11166666666666666</v>
      </c>
      <c r="JE42">
        <f t="shared" si="52"/>
        <v>0</v>
      </c>
      <c r="JF42">
        <f t="shared" si="52"/>
        <v>0</v>
      </c>
      <c r="JG42">
        <f t="shared" si="52"/>
        <v>0</v>
      </c>
      <c r="JH42">
        <f t="shared" si="52"/>
        <v>0</v>
      </c>
      <c r="JI42">
        <f t="shared" si="52"/>
        <v>0</v>
      </c>
      <c r="JJ42">
        <f t="shared" si="52"/>
        <v>0</v>
      </c>
      <c r="JK42">
        <f t="shared" si="52"/>
        <v>0</v>
      </c>
      <c r="JL42">
        <f t="shared" si="52"/>
        <v>0</v>
      </c>
      <c r="JM42">
        <f t="shared" si="52"/>
        <v>1.1266666666666665</v>
      </c>
      <c r="JN42">
        <f t="shared" si="52"/>
        <v>0</v>
      </c>
      <c r="JO42">
        <f t="shared" si="52"/>
        <v>0</v>
      </c>
      <c r="JP42">
        <f t="shared" si="52"/>
        <v>0.83666666666666656</v>
      </c>
      <c r="JQ42">
        <f t="shared" si="52"/>
        <v>0</v>
      </c>
      <c r="JR42">
        <f t="shared" si="52"/>
        <v>0</v>
      </c>
      <c r="JS42">
        <f t="shared" si="52"/>
        <v>0.35166666666666668</v>
      </c>
      <c r="JT42">
        <f t="shared" si="52"/>
        <v>0</v>
      </c>
      <c r="JU42">
        <f t="shared" si="52"/>
        <v>0</v>
      </c>
      <c r="JV42">
        <f t="shared" si="52"/>
        <v>0</v>
      </c>
      <c r="JW42">
        <f t="shared" si="52"/>
        <v>0.21249999999999999</v>
      </c>
      <c r="JX42">
        <f t="shared" ref="JX42:MI42" si="53">IFERROR(SUMPRODUCT(JX21:JX40,$Q$21:$Q$40)/60,"")</f>
        <v>0</v>
      </c>
      <c r="JY42">
        <f t="shared" si="53"/>
        <v>0</v>
      </c>
      <c r="JZ42">
        <f t="shared" si="53"/>
        <v>1.4575</v>
      </c>
      <c r="KA42">
        <f t="shared" si="53"/>
        <v>0</v>
      </c>
      <c r="KB42">
        <f t="shared" si="53"/>
        <v>0</v>
      </c>
      <c r="KC42">
        <f t="shared" si="53"/>
        <v>0.71833333333333327</v>
      </c>
      <c r="KD42">
        <f t="shared" si="53"/>
        <v>0</v>
      </c>
      <c r="KE42">
        <f t="shared" si="53"/>
        <v>0</v>
      </c>
      <c r="KF42">
        <f t="shared" si="53"/>
        <v>0.79666666666666663</v>
      </c>
      <c r="KG42">
        <f t="shared" si="53"/>
        <v>0</v>
      </c>
      <c r="KH42">
        <f t="shared" si="53"/>
        <v>0</v>
      </c>
      <c r="KI42">
        <f t="shared" si="53"/>
        <v>0.2</v>
      </c>
      <c r="KJ42">
        <f t="shared" si="53"/>
        <v>0</v>
      </c>
      <c r="KK42">
        <f t="shared" si="53"/>
        <v>0</v>
      </c>
      <c r="KL42">
        <f t="shared" si="53"/>
        <v>0.52250000000000008</v>
      </c>
      <c r="KM42">
        <f t="shared" si="53"/>
        <v>0</v>
      </c>
      <c r="KN42">
        <f t="shared" si="53"/>
        <v>0</v>
      </c>
      <c r="KO42">
        <f t="shared" si="53"/>
        <v>1.2208333333333334</v>
      </c>
      <c r="KP42">
        <f t="shared" si="53"/>
        <v>0</v>
      </c>
      <c r="KQ42">
        <f t="shared" si="53"/>
        <v>0</v>
      </c>
      <c r="KR42">
        <f t="shared" si="53"/>
        <v>1.5533333333333335</v>
      </c>
      <c r="KS42">
        <f t="shared" si="53"/>
        <v>0</v>
      </c>
      <c r="KT42">
        <f t="shared" si="53"/>
        <v>0</v>
      </c>
      <c r="KU42">
        <f t="shared" si="53"/>
        <v>0.67333333333333334</v>
      </c>
      <c r="KV42">
        <f t="shared" si="53"/>
        <v>0</v>
      </c>
      <c r="KW42">
        <f t="shared" si="53"/>
        <v>0</v>
      </c>
      <c r="KX42">
        <f t="shared" si="53"/>
        <v>0.60750000000000004</v>
      </c>
      <c r="KY42">
        <f t="shared" si="53"/>
        <v>0</v>
      </c>
      <c r="KZ42">
        <f t="shared" si="53"/>
        <v>0</v>
      </c>
      <c r="LA42">
        <f t="shared" si="53"/>
        <v>0.88500000000000001</v>
      </c>
      <c r="LB42">
        <f t="shared" si="53"/>
        <v>0</v>
      </c>
      <c r="LC42">
        <f t="shared" si="53"/>
        <v>0</v>
      </c>
      <c r="LD42">
        <f t="shared" si="53"/>
        <v>1.8666666666666667</v>
      </c>
      <c r="LE42">
        <f t="shared" si="53"/>
        <v>0</v>
      </c>
      <c r="LF42">
        <f t="shared" si="53"/>
        <v>0</v>
      </c>
      <c r="LG42">
        <f t="shared" si="53"/>
        <v>1.1375</v>
      </c>
      <c r="LH42">
        <f t="shared" si="53"/>
        <v>0</v>
      </c>
      <c r="LI42">
        <f t="shared" si="53"/>
        <v>0</v>
      </c>
      <c r="LJ42">
        <f t="shared" si="53"/>
        <v>1.4191666666666667</v>
      </c>
      <c r="LK42">
        <f t="shared" si="53"/>
        <v>0</v>
      </c>
      <c r="LL42">
        <f t="shared" si="53"/>
        <v>0</v>
      </c>
      <c r="LM42">
        <f t="shared" si="53"/>
        <v>0.83333333333333337</v>
      </c>
      <c r="LN42">
        <f t="shared" si="53"/>
        <v>0</v>
      </c>
      <c r="LO42">
        <f t="shared" si="53"/>
        <v>0</v>
      </c>
      <c r="LP42">
        <f t="shared" si="53"/>
        <v>1.6391666666666667</v>
      </c>
      <c r="LQ42">
        <f t="shared" si="53"/>
        <v>0</v>
      </c>
      <c r="LR42">
        <f t="shared" si="53"/>
        <v>0</v>
      </c>
      <c r="LS42">
        <f t="shared" si="53"/>
        <v>1.7058333333333333</v>
      </c>
      <c r="LT42">
        <f t="shared" si="53"/>
        <v>0</v>
      </c>
      <c r="LU42">
        <f t="shared" si="53"/>
        <v>0</v>
      </c>
      <c r="LV42">
        <f t="shared" si="53"/>
        <v>1.0683333333333331</v>
      </c>
      <c r="LW42">
        <f t="shared" si="53"/>
        <v>0</v>
      </c>
      <c r="LX42">
        <f t="shared" si="53"/>
        <v>0</v>
      </c>
      <c r="LY42">
        <f t="shared" si="53"/>
        <v>1.7566666666666668</v>
      </c>
      <c r="LZ42">
        <f t="shared" si="53"/>
        <v>0</v>
      </c>
      <c r="MA42">
        <f t="shared" si="53"/>
        <v>0.24000000000000002</v>
      </c>
      <c r="MB42">
        <f t="shared" si="53"/>
        <v>0</v>
      </c>
      <c r="MC42">
        <f t="shared" si="53"/>
        <v>0</v>
      </c>
      <c r="MD42">
        <f t="shared" si="53"/>
        <v>0</v>
      </c>
      <c r="ME42">
        <f t="shared" si="53"/>
        <v>0</v>
      </c>
      <c r="MF42">
        <f t="shared" si="53"/>
        <v>0</v>
      </c>
      <c r="MG42">
        <f t="shared" si="53"/>
        <v>0</v>
      </c>
      <c r="MH42">
        <f t="shared" si="53"/>
        <v>0.37083333333333335</v>
      </c>
      <c r="MI42">
        <f t="shared" si="53"/>
        <v>0</v>
      </c>
      <c r="MJ42">
        <f t="shared" ref="MJ42:OU42" si="54">IFERROR(SUMPRODUCT(MJ21:MJ40,$Q$21:$Q$40)/60,"")</f>
        <v>0</v>
      </c>
      <c r="MK42">
        <f t="shared" si="54"/>
        <v>1.0841666666666667</v>
      </c>
      <c r="ML42">
        <f t="shared" si="54"/>
        <v>0</v>
      </c>
      <c r="MM42">
        <f t="shared" si="54"/>
        <v>0</v>
      </c>
      <c r="MN42">
        <f t="shared" si="54"/>
        <v>0</v>
      </c>
      <c r="MO42">
        <f t="shared" si="54"/>
        <v>0</v>
      </c>
      <c r="MP42">
        <f t="shared" si="54"/>
        <v>0</v>
      </c>
      <c r="MQ42">
        <f t="shared" si="54"/>
        <v>0.74583333333333335</v>
      </c>
      <c r="MR42">
        <f t="shared" si="54"/>
        <v>0</v>
      </c>
      <c r="MS42">
        <f t="shared" si="54"/>
        <v>1.8583333333333334</v>
      </c>
      <c r="MT42">
        <f t="shared" si="54"/>
        <v>0</v>
      </c>
      <c r="MU42">
        <f t="shared" si="54"/>
        <v>0</v>
      </c>
      <c r="MV42">
        <f t="shared" si="54"/>
        <v>0</v>
      </c>
      <c r="MW42">
        <f t="shared" si="54"/>
        <v>0</v>
      </c>
      <c r="MX42">
        <f t="shared" si="54"/>
        <v>0</v>
      </c>
      <c r="MY42">
        <f t="shared" si="54"/>
        <v>1.1333333333333335</v>
      </c>
      <c r="MZ42">
        <f t="shared" si="54"/>
        <v>0</v>
      </c>
      <c r="NA42">
        <f t="shared" si="54"/>
        <v>0</v>
      </c>
      <c r="NB42">
        <f t="shared" si="54"/>
        <v>0.92916666666666681</v>
      </c>
      <c r="NC42">
        <f t="shared" si="54"/>
        <v>0</v>
      </c>
      <c r="ND42">
        <f t="shared" si="54"/>
        <v>0</v>
      </c>
      <c r="NE42">
        <f t="shared" si="54"/>
        <v>0.12333333333333332</v>
      </c>
      <c r="NF42">
        <f t="shared" si="54"/>
        <v>0</v>
      </c>
      <c r="NG42">
        <f t="shared" si="54"/>
        <v>0</v>
      </c>
      <c r="NH42">
        <f t="shared" si="54"/>
        <v>0.47416666666666674</v>
      </c>
      <c r="NI42">
        <f t="shared" si="54"/>
        <v>0</v>
      </c>
      <c r="NJ42">
        <f t="shared" si="54"/>
        <v>0</v>
      </c>
      <c r="NK42">
        <f t="shared" si="54"/>
        <v>0</v>
      </c>
      <c r="NL42">
        <f t="shared" si="54"/>
        <v>0</v>
      </c>
      <c r="NM42">
        <f t="shared" si="54"/>
        <v>0</v>
      </c>
      <c r="NN42">
        <f t="shared" si="54"/>
        <v>1.5391666666666666</v>
      </c>
      <c r="NO42">
        <f t="shared" si="54"/>
        <v>0</v>
      </c>
      <c r="NP42">
        <f t="shared" si="54"/>
        <v>0</v>
      </c>
      <c r="NQ42">
        <f t="shared" si="54"/>
        <v>1.6366666666666667</v>
      </c>
      <c r="NR42">
        <f t="shared" si="54"/>
        <v>0</v>
      </c>
      <c r="NS42">
        <f t="shared" si="54"/>
        <v>0</v>
      </c>
      <c r="NT42">
        <f t="shared" si="54"/>
        <v>0.34333333333333338</v>
      </c>
      <c r="NU42">
        <f t="shared" si="54"/>
        <v>0</v>
      </c>
      <c r="NV42">
        <f t="shared" si="54"/>
        <v>0</v>
      </c>
      <c r="NW42">
        <f t="shared" si="54"/>
        <v>1.4241666666666666</v>
      </c>
      <c r="NX42">
        <f t="shared" si="54"/>
        <v>0</v>
      </c>
      <c r="NY42">
        <f t="shared" si="54"/>
        <v>0</v>
      </c>
      <c r="NZ42">
        <f t="shared" si="54"/>
        <v>0</v>
      </c>
      <c r="OA42">
        <f t="shared" si="54"/>
        <v>0</v>
      </c>
      <c r="OB42">
        <f t="shared" si="54"/>
        <v>0</v>
      </c>
      <c r="OC42">
        <f t="shared" si="54"/>
        <v>0.81666666666666665</v>
      </c>
      <c r="OD42">
        <f t="shared" si="54"/>
        <v>0</v>
      </c>
      <c r="OE42">
        <f t="shared" si="54"/>
        <v>0</v>
      </c>
      <c r="OF42">
        <f t="shared" si="54"/>
        <v>0</v>
      </c>
      <c r="OG42">
        <f t="shared" si="54"/>
        <v>0</v>
      </c>
      <c r="OH42">
        <f t="shared" si="54"/>
        <v>0</v>
      </c>
      <c r="OI42">
        <f t="shared" si="54"/>
        <v>0</v>
      </c>
      <c r="OJ42">
        <f t="shared" si="54"/>
        <v>0</v>
      </c>
      <c r="OK42">
        <f t="shared" si="54"/>
        <v>0</v>
      </c>
      <c r="OL42">
        <f t="shared" si="54"/>
        <v>0.70250000000000001</v>
      </c>
      <c r="OM42">
        <f t="shared" si="54"/>
        <v>0</v>
      </c>
      <c r="ON42">
        <f t="shared" si="54"/>
        <v>0</v>
      </c>
      <c r="OO42">
        <f t="shared" si="54"/>
        <v>0</v>
      </c>
      <c r="OP42">
        <f t="shared" si="54"/>
        <v>0</v>
      </c>
      <c r="OQ42">
        <f t="shared" si="54"/>
        <v>0</v>
      </c>
      <c r="OR42">
        <f t="shared" si="54"/>
        <v>1.1333333333333333</v>
      </c>
      <c r="OS42">
        <f t="shared" si="54"/>
        <v>0</v>
      </c>
      <c r="OT42">
        <f t="shared" si="54"/>
        <v>0</v>
      </c>
      <c r="OU42">
        <f t="shared" si="54"/>
        <v>0.73</v>
      </c>
      <c r="OV42">
        <f t="shared" ref="OV42:RG42" si="55">IFERROR(SUMPRODUCT(OV21:OV40,$Q$21:$Q$40)/60,"")</f>
        <v>0</v>
      </c>
      <c r="OW42">
        <f t="shared" si="55"/>
        <v>0</v>
      </c>
      <c r="OX42">
        <f t="shared" si="55"/>
        <v>0.22000000000000003</v>
      </c>
      <c r="OY42">
        <f t="shared" si="55"/>
        <v>0</v>
      </c>
      <c r="OZ42">
        <f t="shared" si="55"/>
        <v>0</v>
      </c>
      <c r="PA42">
        <f t="shared" si="55"/>
        <v>1.2749999999999999</v>
      </c>
      <c r="PB42">
        <f t="shared" si="55"/>
        <v>0</v>
      </c>
      <c r="PC42">
        <f t="shared" si="55"/>
        <v>0</v>
      </c>
      <c r="PD42">
        <f t="shared" si="55"/>
        <v>1.5850000000000004</v>
      </c>
      <c r="PE42">
        <f t="shared" si="55"/>
        <v>0</v>
      </c>
      <c r="PF42">
        <f t="shared" si="55"/>
        <v>0</v>
      </c>
      <c r="PG42">
        <f t="shared" si="55"/>
        <v>0.7400000000000001</v>
      </c>
      <c r="PH42">
        <f t="shared" si="55"/>
        <v>0</v>
      </c>
      <c r="PI42">
        <f t="shared" si="55"/>
        <v>0</v>
      </c>
      <c r="PJ42">
        <f t="shared" si="55"/>
        <v>0</v>
      </c>
      <c r="PK42">
        <f t="shared" si="55"/>
        <v>0</v>
      </c>
      <c r="PL42">
        <f t="shared" si="55"/>
        <v>0</v>
      </c>
      <c r="PM42">
        <f t="shared" si="55"/>
        <v>0</v>
      </c>
      <c r="PN42">
        <f t="shared" si="55"/>
        <v>0</v>
      </c>
      <c r="PO42">
        <f t="shared" si="55"/>
        <v>0</v>
      </c>
      <c r="PP42">
        <f t="shared" si="55"/>
        <v>0.6316666666666666</v>
      </c>
      <c r="PQ42">
        <f t="shared" si="55"/>
        <v>0</v>
      </c>
      <c r="PR42">
        <f t="shared" si="55"/>
        <v>0</v>
      </c>
      <c r="PS42">
        <f t="shared" si="55"/>
        <v>0</v>
      </c>
      <c r="PT42">
        <f t="shared" si="55"/>
        <v>0</v>
      </c>
      <c r="PU42">
        <f t="shared" si="55"/>
        <v>0</v>
      </c>
      <c r="PV42">
        <f t="shared" si="55"/>
        <v>0.53666666666666674</v>
      </c>
      <c r="PW42">
        <f t="shared" si="55"/>
        <v>0</v>
      </c>
      <c r="PX42">
        <f t="shared" si="55"/>
        <v>0</v>
      </c>
      <c r="PY42">
        <f t="shared" si="55"/>
        <v>0.3116666666666667</v>
      </c>
      <c r="PZ42">
        <f t="shared" si="55"/>
        <v>0</v>
      </c>
      <c r="QA42">
        <f t="shared" si="55"/>
        <v>0</v>
      </c>
      <c r="QB42">
        <f t="shared" si="55"/>
        <v>0.15333333333333332</v>
      </c>
      <c r="QC42">
        <f t="shared" si="55"/>
        <v>0</v>
      </c>
      <c r="QD42">
        <f t="shared" si="55"/>
        <v>0</v>
      </c>
      <c r="QE42">
        <f t="shared" si="55"/>
        <v>1.3308333333333335</v>
      </c>
      <c r="QF42">
        <f t="shared" si="55"/>
        <v>0</v>
      </c>
      <c r="QG42">
        <f t="shared" si="55"/>
        <v>0</v>
      </c>
      <c r="QH42">
        <f t="shared" si="55"/>
        <v>0</v>
      </c>
      <c r="QI42">
        <f t="shared" si="55"/>
        <v>0</v>
      </c>
      <c r="QJ42">
        <f t="shared" si="55"/>
        <v>0</v>
      </c>
      <c r="QK42">
        <f t="shared" si="55"/>
        <v>1.0133333333333334</v>
      </c>
      <c r="QL42">
        <f t="shared" si="55"/>
        <v>0</v>
      </c>
      <c r="QM42">
        <f t="shared" si="55"/>
        <v>0</v>
      </c>
      <c r="QN42">
        <f t="shared" si="55"/>
        <v>0.88000000000000012</v>
      </c>
      <c r="QO42">
        <f t="shared" si="55"/>
        <v>0</v>
      </c>
      <c r="QP42">
        <f t="shared" si="55"/>
        <v>0</v>
      </c>
      <c r="QQ42">
        <f t="shared" si="55"/>
        <v>0</v>
      </c>
      <c r="QR42">
        <f t="shared" si="55"/>
        <v>0</v>
      </c>
      <c r="QS42">
        <f t="shared" si="55"/>
        <v>0</v>
      </c>
      <c r="QT42">
        <f t="shared" si="55"/>
        <v>0.6941666666666666</v>
      </c>
      <c r="QU42">
        <f t="shared" si="55"/>
        <v>0</v>
      </c>
      <c r="QV42">
        <f t="shared" si="55"/>
        <v>0</v>
      </c>
      <c r="QW42">
        <f t="shared" si="55"/>
        <v>0</v>
      </c>
      <c r="QX42">
        <f t="shared" si="55"/>
        <v>0</v>
      </c>
      <c r="QY42">
        <f t="shared" si="55"/>
        <v>0</v>
      </c>
      <c r="QZ42">
        <f t="shared" si="55"/>
        <v>0.56500000000000006</v>
      </c>
      <c r="RA42">
        <f t="shared" si="55"/>
        <v>0</v>
      </c>
      <c r="RB42">
        <f t="shared" si="55"/>
        <v>0</v>
      </c>
      <c r="RC42">
        <f t="shared" si="55"/>
        <v>0.42666666666666669</v>
      </c>
      <c r="RD42">
        <f t="shared" si="55"/>
        <v>0</v>
      </c>
      <c r="RE42">
        <f t="shared" si="55"/>
        <v>0</v>
      </c>
      <c r="RF42">
        <f t="shared" si="55"/>
        <v>0.10666666666666667</v>
      </c>
      <c r="RG42">
        <f t="shared" si="55"/>
        <v>0</v>
      </c>
      <c r="RH42">
        <f t="shared" ref="RH42:TS42" si="56">IFERROR(SUMPRODUCT(RH21:RH40,$Q$21:$Q$40)/60,"")</f>
        <v>0</v>
      </c>
      <c r="RI42">
        <f t="shared" si="56"/>
        <v>0</v>
      </c>
      <c r="RJ42">
        <f t="shared" si="56"/>
        <v>2.2283333333333331</v>
      </c>
      <c r="RK42">
        <f t="shared" si="56"/>
        <v>0</v>
      </c>
      <c r="RL42">
        <f t="shared" si="56"/>
        <v>0</v>
      </c>
      <c r="RM42">
        <f t="shared" si="56"/>
        <v>1.23</v>
      </c>
      <c r="RN42">
        <f t="shared" si="56"/>
        <v>0</v>
      </c>
      <c r="RO42">
        <f t="shared" si="56"/>
        <v>0</v>
      </c>
      <c r="RP42">
        <f t="shared" si="56"/>
        <v>1.8683333333333332</v>
      </c>
      <c r="RQ42">
        <f t="shared" si="56"/>
        <v>0</v>
      </c>
      <c r="RR42">
        <f t="shared" si="56"/>
        <v>0</v>
      </c>
      <c r="RS42">
        <f t="shared" si="56"/>
        <v>0.52416666666666667</v>
      </c>
      <c r="RT42">
        <f t="shared" si="56"/>
        <v>0</v>
      </c>
      <c r="RU42">
        <f t="shared" si="56"/>
        <v>0</v>
      </c>
      <c r="RV42">
        <f t="shared" si="56"/>
        <v>0</v>
      </c>
      <c r="RW42">
        <f t="shared" si="56"/>
        <v>0</v>
      </c>
      <c r="RX42">
        <f t="shared" si="56"/>
        <v>0</v>
      </c>
      <c r="RY42">
        <f t="shared" si="56"/>
        <v>1.2908333333333333</v>
      </c>
      <c r="RZ42">
        <f t="shared" si="56"/>
        <v>0</v>
      </c>
      <c r="SA42">
        <f t="shared" si="56"/>
        <v>0</v>
      </c>
      <c r="SB42">
        <f t="shared" si="56"/>
        <v>1.0491666666666668</v>
      </c>
      <c r="SC42">
        <f t="shared" si="56"/>
        <v>0</v>
      </c>
      <c r="SD42">
        <f t="shared" si="56"/>
        <v>0</v>
      </c>
      <c r="SE42">
        <f t="shared" si="56"/>
        <v>0.78166666666666662</v>
      </c>
      <c r="SF42">
        <f t="shared" si="56"/>
        <v>0</v>
      </c>
      <c r="SG42">
        <f t="shared" si="56"/>
        <v>0</v>
      </c>
      <c r="SH42">
        <f t="shared" si="56"/>
        <v>0.71666666666666667</v>
      </c>
      <c r="SI42">
        <f t="shared" si="56"/>
        <v>0</v>
      </c>
      <c r="SJ42">
        <f t="shared" si="56"/>
        <v>0</v>
      </c>
      <c r="SK42">
        <f t="shared" si="56"/>
        <v>0.33333333333333331</v>
      </c>
      <c r="SL42">
        <f t="shared" si="56"/>
        <v>0</v>
      </c>
      <c r="SM42">
        <f t="shared" si="56"/>
        <v>0</v>
      </c>
      <c r="SN42">
        <f t="shared" si="56"/>
        <v>0.89000000000000012</v>
      </c>
      <c r="SO42">
        <f t="shared" si="56"/>
        <v>0</v>
      </c>
      <c r="SP42">
        <f t="shared" si="56"/>
        <v>0</v>
      </c>
      <c r="SQ42">
        <f t="shared" si="56"/>
        <v>0.89000000000000012</v>
      </c>
      <c r="SR42">
        <f t="shared" si="56"/>
        <v>0</v>
      </c>
      <c r="SS42">
        <f t="shared" si="56"/>
        <v>0</v>
      </c>
      <c r="ST42">
        <f t="shared" si="56"/>
        <v>0.99083333333333334</v>
      </c>
      <c r="SU42">
        <f t="shared" si="56"/>
        <v>0</v>
      </c>
      <c r="SV42">
        <f t="shared" si="56"/>
        <v>0</v>
      </c>
      <c r="SW42">
        <f t="shared" si="56"/>
        <v>0.9900000000000001</v>
      </c>
      <c r="SX42">
        <f t="shared" si="56"/>
        <v>0</v>
      </c>
      <c r="SY42">
        <f t="shared" si="56"/>
        <v>0</v>
      </c>
      <c r="SZ42">
        <f t="shared" si="56"/>
        <v>1.0008333333333335</v>
      </c>
      <c r="TA42">
        <f t="shared" si="56"/>
        <v>0</v>
      </c>
      <c r="TB42">
        <f t="shared" si="56"/>
        <v>0</v>
      </c>
      <c r="TC42">
        <f t="shared" si="56"/>
        <v>1.2666666666666666</v>
      </c>
      <c r="TD42">
        <f t="shared" si="56"/>
        <v>0</v>
      </c>
      <c r="TE42">
        <f t="shared" si="56"/>
        <v>0</v>
      </c>
      <c r="TF42">
        <f t="shared" si="56"/>
        <v>0</v>
      </c>
      <c r="TG42">
        <f t="shared" si="56"/>
        <v>0</v>
      </c>
      <c r="TH42">
        <f t="shared" si="56"/>
        <v>0</v>
      </c>
      <c r="TI42">
        <f t="shared" si="56"/>
        <v>0.86583333333333334</v>
      </c>
      <c r="TJ42">
        <f t="shared" si="56"/>
        <v>0</v>
      </c>
      <c r="TK42">
        <f t="shared" si="56"/>
        <v>0</v>
      </c>
      <c r="TL42">
        <f t="shared" si="56"/>
        <v>0</v>
      </c>
      <c r="TM42">
        <f t="shared" si="56"/>
        <v>0</v>
      </c>
      <c r="TN42">
        <f t="shared" si="56"/>
        <v>0</v>
      </c>
      <c r="TO42">
        <f t="shared" si="56"/>
        <v>0</v>
      </c>
      <c r="TP42">
        <f t="shared" si="56"/>
        <v>0</v>
      </c>
      <c r="TQ42">
        <f t="shared" si="56"/>
        <v>0.42333333333333339</v>
      </c>
      <c r="TR42">
        <f t="shared" si="56"/>
        <v>0</v>
      </c>
      <c r="TS42">
        <f t="shared" si="56"/>
        <v>0</v>
      </c>
      <c r="TT42">
        <f t="shared" ref="TT42:WE42" si="57">IFERROR(SUMPRODUCT(TT21:TT40,$Q$21:$Q$40)/60,"")</f>
        <v>0.89916666666666667</v>
      </c>
      <c r="TU42">
        <f t="shared" si="57"/>
        <v>0</v>
      </c>
      <c r="TV42">
        <f t="shared" si="57"/>
        <v>0</v>
      </c>
      <c r="TW42">
        <f t="shared" si="57"/>
        <v>0.39333333333333337</v>
      </c>
      <c r="TX42">
        <f t="shared" si="57"/>
        <v>0</v>
      </c>
      <c r="TY42">
        <f t="shared" si="57"/>
        <v>0</v>
      </c>
      <c r="TZ42">
        <f t="shared" si="57"/>
        <v>0.91833333333333333</v>
      </c>
      <c r="UA42">
        <f t="shared" si="57"/>
        <v>0</v>
      </c>
      <c r="UB42">
        <f t="shared" si="57"/>
        <v>0</v>
      </c>
      <c r="UC42">
        <f t="shared" si="57"/>
        <v>0.27749999999999997</v>
      </c>
      <c r="UD42">
        <f t="shared" si="57"/>
        <v>0</v>
      </c>
      <c r="UE42">
        <f t="shared" si="57"/>
        <v>0</v>
      </c>
      <c r="UF42">
        <f t="shared" si="57"/>
        <v>0</v>
      </c>
      <c r="UG42">
        <f t="shared" si="57"/>
        <v>0</v>
      </c>
      <c r="UH42">
        <f t="shared" si="57"/>
        <v>0</v>
      </c>
      <c r="UI42">
        <f t="shared" si="57"/>
        <v>0.41166666666666657</v>
      </c>
      <c r="UJ42">
        <f t="shared" si="57"/>
        <v>0</v>
      </c>
      <c r="UK42">
        <f t="shared" si="57"/>
        <v>0</v>
      </c>
      <c r="UL42">
        <f t="shared" si="57"/>
        <v>0.52500000000000002</v>
      </c>
      <c r="UM42">
        <f t="shared" si="57"/>
        <v>0</v>
      </c>
      <c r="UN42">
        <f t="shared" si="57"/>
        <v>0</v>
      </c>
      <c r="UO42">
        <f t="shared" si="57"/>
        <v>0.90083333333333326</v>
      </c>
      <c r="UP42">
        <f t="shared" si="57"/>
        <v>0</v>
      </c>
      <c r="UQ42">
        <f t="shared" si="57"/>
        <v>0</v>
      </c>
      <c r="UR42">
        <f t="shared" si="57"/>
        <v>0.60583333333333333</v>
      </c>
      <c r="US42">
        <f t="shared" si="57"/>
        <v>0</v>
      </c>
      <c r="UT42">
        <f t="shared" si="57"/>
        <v>0</v>
      </c>
      <c r="UU42">
        <f t="shared" si="57"/>
        <v>1.0175000000000001</v>
      </c>
      <c r="UV42">
        <f t="shared" si="57"/>
        <v>0</v>
      </c>
      <c r="UW42">
        <f t="shared" si="57"/>
        <v>0</v>
      </c>
      <c r="UX42">
        <f t="shared" si="57"/>
        <v>0</v>
      </c>
      <c r="UY42">
        <f t="shared" si="57"/>
        <v>0</v>
      </c>
      <c r="UZ42">
        <f t="shared" si="57"/>
        <v>0</v>
      </c>
      <c r="VA42">
        <f t="shared" si="57"/>
        <v>0.99833333333333341</v>
      </c>
      <c r="VB42">
        <f t="shared" si="57"/>
        <v>0</v>
      </c>
      <c r="VC42">
        <f t="shared" si="57"/>
        <v>0</v>
      </c>
      <c r="VD42">
        <f t="shared" si="57"/>
        <v>1.0083333333333333</v>
      </c>
      <c r="VE42">
        <f t="shared" si="57"/>
        <v>0</v>
      </c>
      <c r="VF42">
        <f t="shared" si="57"/>
        <v>0</v>
      </c>
      <c r="VG42">
        <f t="shared" si="57"/>
        <v>0.38583333333333331</v>
      </c>
      <c r="VH42">
        <f t="shared" si="57"/>
        <v>0</v>
      </c>
      <c r="VI42">
        <f t="shared" si="57"/>
        <v>0</v>
      </c>
      <c r="VJ42">
        <f t="shared" si="57"/>
        <v>0.70833333333333337</v>
      </c>
      <c r="VK42">
        <f t="shared" si="57"/>
        <v>0</v>
      </c>
      <c r="VL42">
        <f t="shared" si="57"/>
        <v>0</v>
      </c>
      <c r="VM42">
        <f t="shared" si="57"/>
        <v>0</v>
      </c>
      <c r="VN42">
        <f t="shared" si="57"/>
        <v>0</v>
      </c>
      <c r="VO42">
        <f t="shared" si="57"/>
        <v>0</v>
      </c>
      <c r="VP42">
        <f t="shared" si="57"/>
        <v>0.41000000000000003</v>
      </c>
      <c r="VQ42">
        <f t="shared" si="57"/>
        <v>0</v>
      </c>
      <c r="VR42">
        <f t="shared" si="57"/>
        <v>0</v>
      </c>
      <c r="VS42">
        <f t="shared" si="57"/>
        <v>0.49000000000000005</v>
      </c>
      <c r="VT42">
        <f t="shared" si="57"/>
        <v>0</v>
      </c>
      <c r="VU42">
        <f t="shared" si="57"/>
        <v>0</v>
      </c>
      <c r="VV42">
        <f t="shared" si="57"/>
        <v>0.49000000000000005</v>
      </c>
      <c r="VW42">
        <f t="shared" si="57"/>
        <v>0</v>
      </c>
      <c r="VX42">
        <f t="shared" si="57"/>
        <v>0</v>
      </c>
      <c r="VY42">
        <f t="shared" si="57"/>
        <v>0.83750000000000013</v>
      </c>
      <c r="VZ42">
        <f t="shared" si="57"/>
        <v>0</v>
      </c>
      <c r="WA42">
        <f t="shared" si="57"/>
        <v>0</v>
      </c>
      <c r="WB42">
        <f t="shared" si="57"/>
        <v>0</v>
      </c>
      <c r="WC42">
        <f t="shared" si="57"/>
        <v>0</v>
      </c>
      <c r="WD42">
        <f t="shared" si="57"/>
        <v>0</v>
      </c>
      <c r="WE42">
        <f t="shared" si="57"/>
        <v>0.86749999999999994</v>
      </c>
      <c r="WF42">
        <f t="shared" ref="WF42:YQ42" si="58">IFERROR(SUMPRODUCT(WF21:WF40,$Q$21:$Q$40)/60,"")</f>
        <v>0</v>
      </c>
      <c r="WG42">
        <f t="shared" si="58"/>
        <v>0</v>
      </c>
      <c r="WH42">
        <f t="shared" si="58"/>
        <v>0.89583333333333337</v>
      </c>
      <c r="WI42">
        <f t="shared" si="58"/>
        <v>0</v>
      </c>
      <c r="WJ42">
        <f t="shared" si="58"/>
        <v>0</v>
      </c>
      <c r="WK42">
        <f t="shared" si="58"/>
        <v>0.72416666666666663</v>
      </c>
      <c r="WL42">
        <f t="shared" si="58"/>
        <v>0</v>
      </c>
      <c r="WM42">
        <f t="shared" si="58"/>
        <v>0</v>
      </c>
      <c r="WN42">
        <f t="shared" si="58"/>
        <v>0.67249999999999988</v>
      </c>
      <c r="WO42">
        <f t="shared" si="58"/>
        <v>0</v>
      </c>
      <c r="WP42">
        <f t="shared" si="58"/>
        <v>0</v>
      </c>
      <c r="WQ42">
        <f t="shared" si="58"/>
        <v>0</v>
      </c>
      <c r="WR42">
        <f t="shared" si="58"/>
        <v>0</v>
      </c>
      <c r="WS42">
        <f t="shared" si="58"/>
        <v>0</v>
      </c>
      <c r="WT42">
        <f t="shared" si="58"/>
        <v>0.76083333333333336</v>
      </c>
      <c r="WU42">
        <f t="shared" si="58"/>
        <v>0</v>
      </c>
      <c r="WV42">
        <f t="shared" si="58"/>
        <v>0</v>
      </c>
      <c r="WW42">
        <f t="shared" si="58"/>
        <v>0.79916666666666669</v>
      </c>
      <c r="WX42">
        <f t="shared" si="58"/>
        <v>0</v>
      </c>
      <c r="WY42">
        <f t="shared" si="58"/>
        <v>0</v>
      </c>
      <c r="WZ42">
        <f t="shared" si="58"/>
        <v>0.47583333333333327</v>
      </c>
      <c r="XA42">
        <f t="shared" si="58"/>
        <v>0</v>
      </c>
      <c r="XB42">
        <f t="shared" si="58"/>
        <v>0</v>
      </c>
      <c r="XC42">
        <f t="shared" si="58"/>
        <v>0</v>
      </c>
      <c r="XD42">
        <f t="shared" si="58"/>
        <v>1.5608333333333333</v>
      </c>
      <c r="XE42">
        <f t="shared" si="58"/>
        <v>0</v>
      </c>
      <c r="XF42">
        <f t="shared" si="58"/>
        <v>0</v>
      </c>
      <c r="XG42">
        <f t="shared" si="58"/>
        <v>0</v>
      </c>
      <c r="XH42">
        <f t="shared" si="58"/>
        <v>0</v>
      </c>
      <c r="XI42">
        <f t="shared" si="58"/>
        <v>0</v>
      </c>
      <c r="XJ42">
        <f t="shared" si="58"/>
        <v>1.0641666666666667</v>
      </c>
      <c r="XK42">
        <f t="shared" si="58"/>
        <v>0</v>
      </c>
      <c r="XL42">
        <f t="shared" si="58"/>
        <v>0</v>
      </c>
      <c r="XM42">
        <f t="shared" si="58"/>
        <v>1.0466666666666666</v>
      </c>
      <c r="XN42">
        <f t="shared" si="58"/>
        <v>0</v>
      </c>
      <c r="XO42">
        <f t="shared" si="58"/>
        <v>0</v>
      </c>
      <c r="XP42">
        <f t="shared" si="58"/>
        <v>0.45083333333333336</v>
      </c>
      <c r="XQ42">
        <f t="shared" si="58"/>
        <v>0</v>
      </c>
      <c r="XR42">
        <f t="shared" si="58"/>
        <v>0</v>
      </c>
      <c r="XS42">
        <f t="shared" si="58"/>
        <v>0</v>
      </c>
      <c r="XT42">
        <f t="shared" si="58"/>
        <v>0</v>
      </c>
      <c r="XU42">
        <f t="shared" si="58"/>
        <v>0</v>
      </c>
      <c r="XV42">
        <f t="shared" si="58"/>
        <v>1.4908333333333335</v>
      </c>
      <c r="XW42">
        <f t="shared" si="58"/>
        <v>0</v>
      </c>
      <c r="XX42">
        <f t="shared" si="58"/>
        <v>0</v>
      </c>
      <c r="XY42">
        <f t="shared" si="58"/>
        <v>1.1466666666666667</v>
      </c>
      <c r="XZ42">
        <f t="shared" si="58"/>
        <v>0</v>
      </c>
      <c r="YA42">
        <f t="shared" si="58"/>
        <v>0</v>
      </c>
      <c r="YB42">
        <f t="shared" si="58"/>
        <v>0.91666666666666663</v>
      </c>
      <c r="YC42">
        <f t="shared" si="58"/>
        <v>0</v>
      </c>
      <c r="YD42">
        <f t="shared" si="58"/>
        <v>0</v>
      </c>
      <c r="YE42">
        <f t="shared" si="58"/>
        <v>0.91666666666666663</v>
      </c>
      <c r="YF42">
        <f t="shared" si="58"/>
        <v>0</v>
      </c>
      <c r="YG42">
        <f t="shared" si="58"/>
        <v>0</v>
      </c>
      <c r="YH42">
        <f t="shared" si="58"/>
        <v>1.7716666666666667</v>
      </c>
      <c r="YI42">
        <f t="shared" si="58"/>
        <v>0</v>
      </c>
      <c r="YJ42">
        <f t="shared" si="58"/>
        <v>0</v>
      </c>
      <c r="YK42">
        <f t="shared" si="58"/>
        <v>1.4525000000000001</v>
      </c>
      <c r="YL42">
        <f t="shared" si="58"/>
        <v>0</v>
      </c>
      <c r="YM42">
        <f t="shared" si="58"/>
        <v>0</v>
      </c>
      <c r="YN42">
        <f t="shared" si="58"/>
        <v>1.5075000000000001</v>
      </c>
      <c r="YO42">
        <f t="shared" si="58"/>
        <v>0</v>
      </c>
      <c r="YP42">
        <f t="shared" si="58"/>
        <v>0</v>
      </c>
      <c r="YQ42">
        <f t="shared" si="58"/>
        <v>1.7858333333333334</v>
      </c>
      <c r="YR42">
        <f t="shared" ref="YR42:AAN42" si="59">IFERROR(SUMPRODUCT(YR21:YR40,$Q$21:$Q$40)/60,"")</f>
        <v>0</v>
      </c>
      <c r="YS42">
        <f t="shared" si="59"/>
        <v>0</v>
      </c>
      <c r="YT42">
        <f t="shared" si="59"/>
        <v>1.2416666666666667</v>
      </c>
      <c r="YU42">
        <f t="shared" si="59"/>
        <v>0</v>
      </c>
      <c r="YV42">
        <f t="shared" si="59"/>
        <v>0</v>
      </c>
      <c r="YW42">
        <f t="shared" si="59"/>
        <v>0</v>
      </c>
      <c r="YX42">
        <f t="shared" si="59"/>
        <v>0</v>
      </c>
      <c r="YY42">
        <f t="shared" si="59"/>
        <v>0</v>
      </c>
      <c r="YZ42">
        <f t="shared" si="59"/>
        <v>3.4008333333333334</v>
      </c>
      <c r="ZA42">
        <f t="shared" si="59"/>
        <v>0</v>
      </c>
      <c r="ZB42">
        <f t="shared" si="59"/>
        <v>0</v>
      </c>
      <c r="ZC42">
        <f t="shared" si="59"/>
        <v>1.2</v>
      </c>
      <c r="ZD42">
        <f t="shared" si="59"/>
        <v>0</v>
      </c>
      <c r="ZE42">
        <f t="shared" si="59"/>
        <v>0</v>
      </c>
      <c r="ZF42">
        <f t="shared" si="59"/>
        <v>0</v>
      </c>
      <c r="ZG42">
        <f t="shared" si="59"/>
        <v>0</v>
      </c>
      <c r="ZH42">
        <f t="shared" si="59"/>
        <v>0</v>
      </c>
      <c r="ZI42">
        <f t="shared" si="59"/>
        <v>0</v>
      </c>
      <c r="ZJ42">
        <f t="shared" si="59"/>
        <v>0</v>
      </c>
      <c r="ZK42">
        <f t="shared" si="59"/>
        <v>0</v>
      </c>
      <c r="ZL42">
        <f t="shared" si="59"/>
        <v>2.6616666666666666</v>
      </c>
      <c r="ZM42">
        <f t="shared" si="59"/>
        <v>0</v>
      </c>
      <c r="ZN42">
        <f t="shared" si="59"/>
        <v>0</v>
      </c>
      <c r="ZO42">
        <f t="shared" si="59"/>
        <v>0.75249999999999995</v>
      </c>
      <c r="ZP42">
        <f t="shared" si="59"/>
        <v>0</v>
      </c>
      <c r="ZQ42">
        <f t="shared" si="59"/>
        <v>0</v>
      </c>
      <c r="ZR42">
        <f t="shared" si="59"/>
        <v>1.5941666666666667</v>
      </c>
      <c r="ZS42">
        <f t="shared" si="59"/>
        <v>0</v>
      </c>
      <c r="ZT42">
        <f t="shared" si="59"/>
        <v>0</v>
      </c>
      <c r="ZU42">
        <f t="shared" si="59"/>
        <v>1.4083333333333334</v>
      </c>
      <c r="ZV42">
        <f t="shared" si="59"/>
        <v>0</v>
      </c>
      <c r="ZW42">
        <f t="shared" si="59"/>
        <v>0</v>
      </c>
      <c r="ZX42">
        <f t="shared" si="59"/>
        <v>0.45</v>
      </c>
      <c r="ZY42">
        <f t="shared" si="59"/>
        <v>0</v>
      </c>
      <c r="ZZ42">
        <f t="shared" si="59"/>
        <v>0</v>
      </c>
      <c r="AAA42">
        <f t="shared" si="59"/>
        <v>1.9666666666666666</v>
      </c>
      <c r="AAB42">
        <f t="shared" si="59"/>
        <v>0</v>
      </c>
      <c r="AAC42">
        <f t="shared" si="59"/>
        <v>0</v>
      </c>
      <c r="AAD42">
        <f t="shared" si="59"/>
        <v>0</v>
      </c>
      <c r="AAE42">
        <f t="shared" si="59"/>
        <v>0</v>
      </c>
      <c r="AAF42">
        <f t="shared" si="59"/>
        <v>0</v>
      </c>
      <c r="AAG42">
        <f t="shared" si="59"/>
        <v>0</v>
      </c>
      <c r="AAH42">
        <f t="shared" si="59"/>
        <v>0</v>
      </c>
      <c r="AAI42">
        <f t="shared" si="59"/>
        <v>0</v>
      </c>
      <c r="AAJ42">
        <f t="shared" si="59"/>
        <v>0</v>
      </c>
      <c r="AAK42">
        <f t="shared" si="59"/>
        <v>0</v>
      </c>
      <c r="AAL42">
        <f t="shared" si="59"/>
        <v>0</v>
      </c>
      <c r="AAM42">
        <f t="shared" si="59"/>
        <v>0</v>
      </c>
      <c r="AAN42">
        <f t="shared" si="59"/>
        <v>0</v>
      </c>
    </row>
    <row r="43" spans="1:717" ht="15" thickBot="1" x14ac:dyDescent="0.35">
      <c r="J43" s="66"/>
      <c r="K43" s="202" t="s">
        <v>418</v>
      </c>
      <c r="L43" s="202">
        <v>0.5</v>
      </c>
      <c r="M43" s="202"/>
      <c r="N43" s="199" t="s">
        <v>419</v>
      </c>
      <c r="V43" s="297">
        <f>V41/V42</f>
        <v>0.28282552083333334</v>
      </c>
      <c r="X43" t="s">
        <v>472</v>
      </c>
    </row>
    <row r="44" spans="1:717" ht="14.4" customHeight="1" thickBot="1" x14ac:dyDescent="0.35">
      <c r="B44" s="66">
        <v>1</v>
      </c>
      <c r="C44" s="298" t="e" cm="1">
        <f t="array" aca="1" ref="C44" ca="1">SUMPRODUCT(
  (INDIRECT("'["&amp;$AA$13&amp;"]"&amp;AA$48&amp;"'!$A$1:$AB$1")=AA$49)*
  (INDIRECT("'["&amp;$AA$13&amp;"]"&amp;AA$48&amp;"'!$A$2:$AB$2")=$H$48)*
  (INDIRECT("'["&amp;$AA$13&amp;"]"&amp;AA$48&amp;"'!$A$3:$AB$3")=AA$50)*
  (INDIRECT("'["&amp;$AA$13&amp;"]"&amp;AA$48&amp;"'!$A$4:$A$24")=$F51),
  INDIRECT("'["&amp;$AA$13&amp;"]"&amp;AA$48&amp;"'!$A$4:$AB$24")
)</f>
        <v>#REF!</v>
      </c>
      <c r="J44" s="68" t="s">
        <v>187</v>
      </c>
      <c r="K44" t="s">
        <v>421</v>
      </c>
      <c r="L44" t="s">
        <v>422</v>
      </c>
      <c r="M44" t="s">
        <v>423</v>
      </c>
      <c r="N44" s="257" t="s">
        <v>424</v>
      </c>
      <c r="O44" s="258" t="s">
        <v>425</v>
      </c>
      <c r="V44" s="299">
        <f>V41/W42</f>
        <v>0.18855034722222222</v>
      </c>
      <c r="X44" t="s">
        <v>473</v>
      </c>
      <c r="Z44" t="s">
        <v>426</v>
      </c>
    </row>
    <row r="45" spans="1:717" ht="19.8" customHeight="1" thickBot="1" x14ac:dyDescent="0.35">
      <c r="B45" s="204">
        <v>2</v>
      </c>
      <c r="C45" s="300" t="s">
        <v>474</v>
      </c>
      <c r="H45" s="301">
        <v>0.20833333333333334</v>
      </c>
      <c r="I45" s="261">
        <v>0.54166666666666663</v>
      </c>
      <c r="J45" s="262">
        <f>(I45-H45)*24</f>
        <v>7.9999999999999982</v>
      </c>
      <c r="K45" s="263">
        <v>0.75</v>
      </c>
      <c r="L45" s="263">
        <v>0.9</v>
      </c>
      <c r="M45" s="264">
        <f>L43/J45</f>
        <v>6.2500000000000014E-2</v>
      </c>
      <c r="N45" s="265">
        <f>J45*K45*L45*(100%-M45)</f>
        <v>5.0624999999999982</v>
      </c>
      <c r="O45" s="266">
        <f>N45/J45</f>
        <v>0.63281249999999989</v>
      </c>
      <c r="AA45" s="215" t="e">
        <f>IF(AA72&gt;0,AA47&amp;" "&amp;AA50,NA())</f>
        <v>#N/A</v>
      </c>
      <c r="AB45" s="215" t="e">
        <f t="shared" ref="AB45:CM45" si="60">IF(AB72&gt;0,AB47&amp;" "&amp;AB50,NA())</f>
        <v>#N/A</v>
      </c>
      <c r="AC45" s="215" t="e">
        <f t="shared" si="60"/>
        <v>#N/A</v>
      </c>
      <c r="AD45" s="215" t="e">
        <f t="shared" si="60"/>
        <v>#N/A</v>
      </c>
      <c r="AE45" s="215" t="e">
        <f t="shared" si="60"/>
        <v>#N/A</v>
      </c>
      <c r="AF45" s="215" t="e">
        <f t="shared" si="60"/>
        <v>#N/A</v>
      </c>
      <c r="AG45" s="215" t="e">
        <f t="shared" si="60"/>
        <v>#N/A</v>
      </c>
      <c r="AH45" s="215" t="e">
        <f t="shared" si="60"/>
        <v>#N/A</v>
      </c>
      <c r="AI45" s="215" t="e">
        <f t="shared" si="60"/>
        <v>#N/A</v>
      </c>
      <c r="AJ45" s="215" t="e">
        <f t="shared" si="60"/>
        <v>#N/A</v>
      </c>
      <c r="AK45" s="215" t="e">
        <f t="shared" si="60"/>
        <v>#N/A</v>
      </c>
      <c r="AL45" s="215" t="e">
        <f t="shared" si="60"/>
        <v>#N/A</v>
      </c>
      <c r="AM45" s="215" t="e">
        <f t="shared" si="60"/>
        <v>#N/A</v>
      </c>
      <c r="AN45" s="215" t="e">
        <f t="shared" si="60"/>
        <v>#N/A</v>
      </c>
      <c r="AO45" s="215" t="e">
        <f t="shared" si="60"/>
        <v>#N/A</v>
      </c>
      <c r="AP45" s="215" t="e">
        <f t="shared" si="60"/>
        <v>#N/A</v>
      </c>
      <c r="AQ45" s="215" t="e">
        <f t="shared" si="60"/>
        <v>#N/A</v>
      </c>
      <c r="AR45" s="215" t="e">
        <f t="shared" si="60"/>
        <v>#N/A</v>
      </c>
      <c r="AS45" s="215" t="e">
        <f t="shared" si="60"/>
        <v>#N/A</v>
      </c>
      <c r="AT45" s="215" t="e">
        <f t="shared" si="60"/>
        <v>#N/A</v>
      </c>
      <c r="AU45" s="215" t="e">
        <f t="shared" si="60"/>
        <v>#N/A</v>
      </c>
      <c r="AV45" s="215" t="e">
        <f t="shared" si="60"/>
        <v>#N/A</v>
      </c>
      <c r="AW45" s="215" t="e">
        <f t="shared" si="60"/>
        <v>#N/A</v>
      </c>
      <c r="AX45" s="215" t="e">
        <f t="shared" si="60"/>
        <v>#N/A</v>
      </c>
      <c r="AY45" s="215" t="e">
        <f t="shared" si="60"/>
        <v>#N/A</v>
      </c>
      <c r="AZ45" s="215" t="e">
        <f t="shared" si="60"/>
        <v>#N/A</v>
      </c>
      <c r="BA45" s="215" t="e">
        <f t="shared" si="60"/>
        <v>#N/A</v>
      </c>
      <c r="BB45" s="215" t="e">
        <f t="shared" si="60"/>
        <v>#N/A</v>
      </c>
      <c r="BC45" s="215" t="e">
        <f t="shared" si="60"/>
        <v>#N/A</v>
      </c>
      <c r="BD45" s="215" t="e">
        <f t="shared" si="60"/>
        <v>#N/A</v>
      </c>
      <c r="BE45" s="215" t="e">
        <f t="shared" si="60"/>
        <v>#N/A</v>
      </c>
      <c r="BF45" s="215" t="e">
        <f t="shared" si="60"/>
        <v>#N/A</v>
      </c>
      <c r="BG45" s="215" t="e">
        <f t="shared" si="60"/>
        <v>#N/A</v>
      </c>
      <c r="BH45" s="215" t="e">
        <f t="shared" si="60"/>
        <v>#N/A</v>
      </c>
      <c r="BI45" s="215" t="e">
        <f t="shared" si="60"/>
        <v>#N/A</v>
      </c>
      <c r="BJ45" s="215" t="e">
        <f t="shared" si="60"/>
        <v>#N/A</v>
      </c>
      <c r="BK45" s="215" t="e">
        <f t="shared" si="60"/>
        <v>#N/A</v>
      </c>
      <c r="BL45" s="215" t="e">
        <f t="shared" si="60"/>
        <v>#N/A</v>
      </c>
      <c r="BM45" s="215" t="e">
        <f t="shared" si="60"/>
        <v>#N/A</v>
      </c>
      <c r="BN45" s="215" t="e">
        <f t="shared" si="60"/>
        <v>#N/A</v>
      </c>
      <c r="BO45" s="215" t="e">
        <f t="shared" si="60"/>
        <v>#N/A</v>
      </c>
      <c r="BP45" s="215" t="e">
        <f t="shared" si="60"/>
        <v>#N/A</v>
      </c>
      <c r="BQ45" s="215" t="e">
        <f t="shared" si="60"/>
        <v>#N/A</v>
      </c>
      <c r="BR45" s="215" t="e">
        <f t="shared" si="60"/>
        <v>#N/A</v>
      </c>
      <c r="BS45" s="215" t="e">
        <f t="shared" si="60"/>
        <v>#N/A</v>
      </c>
      <c r="BT45" s="215" t="e">
        <f t="shared" si="60"/>
        <v>#N/A</v>
      </c>
      <c r="BU45" s="215" t="e">
        <f t="shared" si="60"/>
        <v>#N/A</v>
      </c>
      <c r="BV45" s="215" t="e">
        <f t="shared" si="60"/>
        <v>#N/A</v>
      </c>
      <c r="BW45" s="215" t="e">
        <f t="shared" si="60"/>
        <v>#N/A</v>
      </c>
      <c r="BX45" s="215" t="e">
        <f t="shared" si="60"/>
        <v>#N/A</v>
      </c>
      <c r="BY45" s="215" t="e">
        <f t="shared" si="60"/>
        <v>#N/A</v>
      </c>
      <c r="BZ45" s="215" t="e">
        <f t="shared" si="60"/>
        <v>#N/A</v>
      </c>
      <c r="CA45" s="215" t="e">
        <f t="shared" si="60"/>
        <v>#N/A</v>
      </c>
      <c r="CB45" s="215" t="e">
        <f t="shared" si="60"/>
        <v>#N/A</v>
      </c>
      <c r="CC45" s="215" t="e">
        <f t="shared" si="60"/>
        <v>#N/A</v>
      </c>
      <c r="CD45" s="215" t="e">
        <f t="shared" si="60"/>
        <v>#N/A</v>
      </c>
      <c r="CE45" s="215" t="e">
        <f t="shared" si="60"/>
        <v>#N/A</v>
      </c>
      <c r="CF45" s="215" t="e">
        <f t="shared" si="60"/>
        <v>#N/A</v>
      </c>
      <c r="CG45" s="215" t="e">
        <f t="shared" si="60"/>
        <v>#N/A</v>
      </c>
      <c r="CH45" s="215" t="e">
        <f t="shared" si="60"/>
        <v>#N/A</v>
      </c>
      <c r="CI45" s="215" t="e">
        <f t="shared" si="60"/>
        <v>#N/A</v>
      </c>
      <c r="CJ45" s="215" t="e">
        <f t="shared" si="60"/>
        <v>#N/A</v>
      </c>
      <c r="CK45" s="215" t="e">
        <f t="shared" si="60"/>
        <v>#N/A</v>
      </c>
      <c r="CL45" s="215" t="e">
        <f t="shared" si="60"/>
        <v>#N/A</v>
      </c>
      <c r="CM45" s="215" t="e">
        <f t="shared" si="60"/>
        <v>#N/A</v>
      </c>
      <c r="CN45" s="215" t="e">
        <f t="shared" ref="CN45:EY45" si="61">IF(CN72&gt;0,CN47&amp;" "&amp;CN50,NA())</f>
        <v>#N/A</v>
      </c>
      <c r="CO45" s="215" t="e">
        <f t="shared" si="61"/>
        <v>#N/A</v>
      </c>
      <c r="CP45" s="215" t="e">
        <f t="shared" si="61"/>
        <v>#N/A</v>
      </c>
      <c r="CQ45" s="215" t="e">
        <f t="shared" si="61"/>
        <v>#N/A</v>
      </c>
      <c r="CR45" s="215" t="e">
        <f t="shared" si="61"/>
        <v>#N/A</v>
      </c>
      <c r="CS45" s="215" t="e">
        <f t="shared" si="61"/>
        <v>#N/A</v>
      </c>
      <c r="CT45" s="215" t="e">
        <f t="shared" si="61"/>
        <v>#N/A</v>
      </c>
      <c r="CU45" s="215" t="e">
        <f t="shared" si="61"/>
        <v>#N/A</v>
      </c>
      <c r="CV45" s="215" t="e">
        <f t="shared" si="61"/>
        <v>#N/A</v>
      </c>
      <c r="CW45" s="215" t="e">
        <f t="shared" si="61"/>
        <v>#N/A</v>
      </c>
      <c r="CX45" s="215" t="e">
        <f t="shared" si="61"/>
        <v>#N/A</v>
      </c>
      <c r="CY45" s="215" t="e">
        <f t="shared" si="61"/>
        <v>#N/A</v>
      </c>
      <c r="CZ45" s="215" t="str">
        <f t="shared" si="61"/>
        <v>6 M</v>
      </c>
      <c r="DA45" s="215" t="e">
        <f t="shared" si="61"/>
        <v>#N/A</v>
      </c>
      <c r="DB45" s="215" t="e">
        <f t="shared" si="61"/>
        <v>#N/A</v>
      </c>
      <c r="DC45" s="215" t="e">
        <f t="shared" si="61"/>
        <v>#N/A</v>
      </c>
      <c r="DD45" s="215" t="e">
        <f t="shared" si="61"/>
        <v>#N/A</v>
      </c>
      <c r="DE45" s="215" t="e">
        <f t="shared" si="61"/>
        <v>#N/A</v>
      </c>
      <c r="DF45" s="215" t="e">
        <f t="shared" si="61"/>
        <v>#N/A</v>
      </c>
      <c r="DG45" s="215" t="str">
        <f t="shared" si="61"/>
        <v>6 Th</v>
      </c>
      <c r="DH45" s="215" t="e">
        <f t="shared" si="61"/>
        <v>#N/A</v>
      </c>
      <c r="DI45" s="215" t="e">
        <f t="shared" si="61"/>
        <v>#N/A</v>
      </c>
      <c r="DJ45" s="215" t="e">
        <f t="shared" si="61"/>
        <v>#N/A</v>
      </c>
      <c r="DK45" s="215" t="e">
        <f t="shared" si="61"/>
        <v>#N/A</v>
      </c>
      <c r="DL45" s="215" t="e">
        <f t="shared" si="61"/>
        <v>#N/A</v>
      </c>
      <c r="DM45" s="215" t="e">
        <f t="shared" si="61"/>
        <v>#N/A</v>
      </c>
      <c r="DN45" s="215" t="e">
        <f t="shared" si="61"/>
        <v>#N/A</v>
      </c>
      <c r="DO45" s="215" t="e">
        <f t="shared" si="61"/>
        <v>#N/A</v>
      </c>
      <c r="DP45" s="215" t="e">
        <f t="shared" si="61"/>
        <v>#N/A</v>
      </c>
      <c r="DQ45" s="215" t="e">
        <f t="shared" si="61"/>
        <v>#N/A</v>
      </c>
      <c r="DR45" s="215" t="e">
        <f t="shared" si="61"/>
        <v>#N/A</v>
      </c>
      <c r="DS45" s="215" t="e">
        <f t="shared" si="61"/>
        <v>#N/A</v>
      </c>
      <c r="DT45" s="215" t="e">
        <f t="shared" si="61"/>
        <v>#N/A</v>
      </c>
      <c r="DU45" s="215" t="e">
        <f t="shared" si="61"/>
        <v>#N/A</v>
      </c>
      <c r="DV45" s="215" t="e">
        <f t="shared" si="61"/>
        <v>#N/A</v>
      </c>
      <c r="DW45" s="215" t="e">
        <f t="shared" si="61"/>
        <v>#N/A</v>
      </c>
      <c r="DX45" s="215" t="e">
        <f t="shared" si="61"/>
        <v>#N/A</v>
      </c>
      <c r="DY45" s="215" t="e">
        <f t="shared" si="61"/>
        <v>#N/A</v>
      </c>
      <c r="DZ45" s="215" t="e">
        <f t="shared" si="61"/>
        <v>#N/A</v>
      </c>
      <c r="EA45" s="215" t="e">
        <f t="shared" si="61"/>
        <v>#N/A</v>
      </c>
      <c r="EB45" s="215" t="e">
        <f t="shared" si="61"/>
        <v>#N/A</v>
      </c>
      <c r="EC45" s="215" t="e">
        <f t="shared" si="61"/>
        <v>#N/A</v>
      </c>
      <c r="ED45" s="215" t="e">
        <f t="shared" si="61"/>
        <v>#N/A</v>
      </c>
      <c r="EE45" s="215" t="e">
        <f t="shared" si="61"/>
        <v>#N/A</v>
      </c>
      <c r="EF45" s="215" t="e">
        <f t="shared" si="61"/>
        <v>#N/A</v>
      </c>
      <c r="EG45" s="215" t="e">
        <f t="shared" si="61"/>
        <v>#N/A</v>
      </c>
      <c r="EH45" s="215" t="e">
        <f t="shared" si="61"/>
        <v>#N/A</v>
      </c>
      <c r="EI45" s="215" t="e">
        <f t="shared" si="61"/>
        <v>#N/A</v>
      </c>
      <c r="EJ45" s="215" t="e">
        <f t="shared" si="61"/>
        <v>#N/A</v>
      </c>
      <c r="EK45" s="215" t="e">
        <f t="shared" si="61"/>
        <v>#N/A</v>
      </c>
      <c r="EL45" s="215" t="e">
        <f t="shared" si="61"/>
        <v>#N/A</v>
      </c>
      <c r="EM45" s="215" t="e">
        <f t="shared" si="61"/>
        <v>#N/A</v>
      </c>
      <c r="EN45" s="215" t="e">
        <f t="shared" si="61"/>
        <v>#N/A</v>
      </c>
      <c r="EO45" s="215" t="e">
        <f t="shared" si="61"/>
        <v>#N/A</v>
      </c>
      <c r="EP45" s="215" t="e">
        <f t="shared" si="61"/>
        <v>#N/A</v>
      </c>
      <c r="EQ45" s="215" t="e">
        <f t="shared" si="61"/>
        <v>#N/A</v>
      </c>
      <c r="ER45" s="215" t="e">
        <f t="shared" si="61"/>
        <v>#N/A</v>
      </c>
      <c r="ES45" s="215" t="e">
        <f t="shared" si="61"/>
        <v>#N/A</v>
      </c>
      <c r="ET45" s="215" t="e">
        <f t="shared" si="61"/>
        <v>#N/A</v>
      </c>
      <c r="EU45" s="215" t="e">
        <f t="shared" si="61"/>
        <v>#N/A</v>
      </c>
      <c r="EV45" s="215" t="e">
        <f t="shared" si="61"/>
        <v>#N/A</v>
      </c>
      <c r="EW45" s="215" t="e">
        <f t="shared" si="61"/>
        <v>#N/A</v>
      </c>
      <c r="EX45" s="215" t="e">
        <f t="shared" si="61"/>
        <v>#N/A</v>
      </c>
      <c r="EY45" s="215" t="e">
        <f t="shared" si="61"/>
        <v>#N/A</v>
      </c>
      <c r="EZ45" s="215" t="e">
        <f t="shared" ref="EZ45:HK45" si="62">IF(EZ72&gt;0,EZ47&amp;" "&amp;EZ50,NA())</f>
        <v>#N/A</v>
      </c>
      <c r="FA45" s="215" t="e">
        <f t="shared" si="62"/>
        <v>#N/A</v>
      </c>
      <c r="FB45" s="215" t="e">
        <f t="shared" si="62"/>
        <v>#N/A</v>
      </c>
      <c r="FC45" s="215" t="e">
        <f t="shared" si="62"/>
        <v>#N/A</v>
      </c>
      <c r="FD45" s="215" t="e">
        <f t="shared" si="62"/>
        <v>#N/A</v>
      </c>
      <c r="FE45" s="215" t="e">
        <f t="shared" si="62"/>
        <v>#N/A</v>
      </c>
      <c r="FF45" s="215" t="e">
        <f t="shared" si="62"/>
        <v>#N/A</v>
      </c>
      <c r="FG45" s="215" t="e">
        <f t="shared" si="62"/>
        <v>#N/A</v>
      </c>
      <c r="FH45" s="215" t="str">
        <f t="shared" si="62"/>
        <v>10 M</v>
      </c>
      <c r="FI45" s="215" t="e">
        <f t="shared" si="62"/>
        <v>#N/A</v>
      </c>
      <c r="FJ45" s="215" t="e">
        <f t="shared" si="62"/>
        <v>#N/A</v>
      </c>
      <c r="FK45" s="215" t="e">
        <f t="shared" si="62"/>
        <v>#N/A</v>
      </c>
      <c r="FL45" s="215" t="e">
        <f t="shared" si="62"/>
        <v>#N/A</v>
      </c>
      <c r="FM45" s="215" t="e">
        <f t="shared" si="62"/>
        <v>#N/A</v>
      </c>
      <c r="FN45" s="215" t="e">
        <f t="shared" si="62"/>
        <v>#N/A</v>
      </c>
      <c r="FO45" s="215" t="e">
        <f t="shared" si="62"/>
        <v>#N/A</v>
      </c>
      <c r="FP45" s="215" t="e">
        <f t="shared" si="62"/>
        <v>#N/A</v>
      </c>
      <c r="FQ45" s="215" t="e">
        <f t="shared" si="62"/>
        <v>#N/A</v>
      </c>
      <c r="FR45" s="215" t="e">
        <f t="shared" si="62"/>
        <v>#N/A</v>
      </c>
      <c r="FS45" s="215" t="e">
        <f t="shared" si="62"/>
        <v>#N/A</v>
      </c>
      <c r="FT45" s="215" t="e">
        <f t="shared" si="62"/>
        <v>#N/A</v>
      </c>
      <c r="FU45" s="215" t="e">
        <f t="shared" si="62"/>
        <v>#N/A</v>
      </c>
      <c r="FV45" s="215" t="e">
        <f t="shared" si="62"/>
        <v>#N/A</v>
      </c>
      <c r="FW45" s="215" t="str">
        <f t="shared" si="62"/>
        <v>11 M</v>
      </c>
      <c r="FX45" s="215" t="e">
        <f t="shared" si="62"/>
        <v>#N/A</v>
      </c>
      <c r="FY45" s="215" t="e">
        <f t="shared" si="62"/>
        <v>#N/A</v>
      </c>
      <c r="FZ45" s="215" t="e">
        <f t="shared" si="62"/>
        <v>#N/A</v>
      </c>
      <c r="GA45" s="215" t="e">
        <f t="shared" si="62"/>
        <v>#N/A</v>
      </c>
      <c r="GB45" s="215" t="e">
        <f t="shared" si="62"/>
        <v>#N/A</v>
      </c>
      <c r="GC45" s="215" t="e">
        <f t="shared" si="62"/>
        <v>#N/A</v>
      </c>
      <c r="GD45" s="215" t="e">
        <f t="shared" si="62"/>
        <v>#N/A</v>
      </c>
      <c r="GE45" s="215" t="e">
        <f t="shared" si="62"/>
        <v>#N/A</v>
      </c>
      <c r="GF45" s="215" t="e">
        <f t="shared" si="62"/>
        <v>#N/A</v>
      </c>
      <c r="GG45" s="215" t="e">
        <f t="shared" si="62"/>
        <v>#N/A</v>
      </c>
      <c r="GH45" s="215" t="e">
        <f t="shared" si="62"/>
        <v>#N/A</v>
      </c>
      <c r="GI45" s="215" t="e">
        <f t="shared" si="62"/>
        <v>#N/A</v>
      </c>
      <c r="GJ45" s="215" t="e">
        <f t="shared" si="62"/>
        <v>#N/A</v>
      </c>
      <c r="GK45" s="215" t="e">
        <f t="shared" si="62"/>
        <v>#N/A</v>
      </c>
      <c r="GL45" s="215" t="str">
        <f t="shared" si="62"/>
        <v>12 M</v>
      </c>
      <c r="GM45" s="215" t="e">
        <f t="shared" si="62"/>
        <v>#N/A</v>
      </c>
      <c r="GN45" s="215" t="e">
        <f t="shared" si="62"/>
        <v>#N/A</v>
      </c>
      <c r="GO45" s="215" t="e">
        <f t="shared" si="62"/>
        <v>#N/A</v>
      </c>
      <c r="GP45" s="215" t="e">
        <f t="shared" si="62"/>
        <v>#N/A</v>
      </c>
      <c r="GQ45" s="215" t="e">
        <f t="shared" si="62"/>
        <v>#N/A</v>
      </c>
      <c r="GR45" s="215" t="e">
        <f t="shared" si="62"/>
        <v>#N/A</v>
      </c>
      <c r="GS45" s="215" t="e">
        <f t="shared" si="62"/>
        <v>#N/A</v>
      </c>
      <c r="GT45" s="215" t="e">
        <f t="shared" si="62"/>
        <v>#N/A</v>
      </c>
      <c r="GU45" s="215" t="e">
        <f t="shared" si="62"/>
        <v>#N/A</v>
      </c>
      <c r="GV45" s="215" t="e">
        <f t="shared" si="62"/>
        <v>#N/A</v>
      </c>
      <c r="GW45" s="215" t="e">
        <f t="shared" si="62"/>
        <v>#N/A</v>
      </c>
      <c r="GX45" s="215" t="e">
        <f t="shared" si="62"/>
        <v>#N/A</v>
      </c>
      <c r="GY45" s="215" t="str">
        <f t="shared" si="62"/>
        <v>13 M</v>
      </c>
      <c r="GZ45" s="215" t="e">
        <f t="shared" si="62"/>
        <v>#N/A</v>
      </c>
      <c r="HA45" s="215" t="e">
        <f t="shared" si="62"/>
        <v>#N/A</v>
      </c>
      <c r="HB45" s="215" t="e">
        <f t="shared" si="62"/>
        <v>#N/A</v>
      </c>
      <c r="HC45" s="215" t="e">
        <f t="shared" si="62"/>
        <v>#N/A</v>
      </c>
      <c r="HD45" s="215" t="e">
        <f t="shared" si="62"/>
        <v>#N/A</v>
      </c>
      <c r="HE45" s="215" t="str">
        <f t="shared" si="62"/>
        <v>13 W</v>
      </c>
      <c r="HF45" s="215" t="e">
        <f t="shared" si="62"/>
        <v>#N/A</v>
      </c>
      <c r="HG45" s="215" t="e">
        <f t="shared" si="62"/>
        <v>#N/A</v>
      </c>
      <c r="HH45" s="215" t="str">
        <f t="shared" si="62"/>
        <v>13 Th</v>
      </c>
      <c r="HI45" s="215" t="e">
        <f t="shared" si="62"/>
        <v>#N/A</v>
      </c>
      <c r="HJ45" s="215" t="e">
        <f t="shared" si="62"/>
        <v>#N/A</v>
      </c>
      <c r="HK45" s="215" t="e">
        <f t="shared" si="62"/>
        <v>#N/A</v>
      </c>
      <c r="HL45" s="215" t="e">
        <f t="shared" ref="HL45:JW45" si="63">IF(HL72&gt;0,HL47&amp;" "&amp;HL50,NA())</f>
        <v>#N/A</v>
      </c>
      <c r="HM45" s="215" t="e">
        <f t="shared" si="63"/>
        <v>#N/A</v>
      </c>
      <c r="HN45" s="215" t="e">
        <f t="shared" si="63"/>
        <v>#N/A</v>
      </c>
      <c r="HO45" s="215" t="str">
        <f t="shared" si="63"/>
        <v>14 M</v>
      </c>
      <c r="HP45" s="215" t="e">
        <f t="shared" si="63"/>
        <v>#N/A</v>
      </c>
      <c r="HQ45" s="215" t="e">
        <f t="shared" si="63"/>
        <v>#N/A</v>
      </c>
      <c r="HR45" s="215" t="str">
        <f t="shared" si="63"/>
        <v>14 T</v>
      </c>
      <c r="HS45" s="215" t="e">
        <f t="shared" si="63"/>
        <v>#N/A</v>
      </c>
      <c r="HT45" s="215" t="e">
        <f t="shared" si="63"/>
        <v>#N/A</v>
      </c>
      <c r="HU45" s="215" t="str">
        <f t="shared" si="63"/>
        <v>14 W</v>
      </c>
      <c r="HV45" s="215" t="e">
        <f t="shared" si="63"/>
        <v>#N/A</v>
      </c>
      <c r="HW45" s="215" t="e">
        <f t="shared" si="63"/>
        <v>#N/A</v>
      </c>
      <c r="HX45" s="215" t="str">
        <f t="shared" si="63"/>
        <v>14 Th</v>
      </c>
      <c r="HY45" s="215" t="e">
        <f t="shared" si="63"/>
        <v>#N/A</v>
      </c>
      <c r="HZ45" s="215" t="e">
        <f t="shared" si="63"/>
        <v>#N/A</v>
      </c>
      <c r="IA45" s="215" t="str">
        <f t="shared" si="63"/>
        <v>14 F</v>
      </c>
      <c r="IB45" s="215" t="e">
        <f t="shared" si="63"/>
        <v>#N/A</v>
      </c>
      <c r="IC45" s="215" t="e">
        <f t="shared" si="63"/>
        <v>#N/A</v>
      </c>
      <c r="ID45" s="215" t="str">
        <f t="shared" si="63"/>
        <v>15 M</v>
      </c>
      <c r="IE45" s="215" t="e">
        <f t="shared" si="63"/>
        <v>#N/A</v>
      </c>
      <c r="IF45" s="215" t="e">
        <f t="shared" si="63"/>
        <v>#N/A</v>
      </c>
      <c r="IG45" s="215" t="str">
        <f t="shared" si="63"/>
        <v>15 T</v>
      </c>
      <c r="IH45" s="215" t="e">
        <f t="shared" si="63"/>
        <v>#N/A</v>
      </c>
      <c r="II45" s="215" t="e">
        <f t="shared" si="63"/>
        <v>#N/A</v>
      </c>
      <c r="IJ45" s="215" t="str">
        <f t="shared" si="63"/>
        <v>15 W</v>
      </c>
      <c r="IK45" s="215" t="e">
        <f t="shared" si="63"/>
        <v>#N/A</v>
      </c>
      <c r="IL45" s="215" t="e">
        <f t="shared" si="63"/>
        <v>#N/A</v>
      </c>
      <c r="IM45" s="215" t="str">
        <f t="shared" si="63"/>
        <v>15 Th</v>
      </c>
      <c r="IN45" s="215" t="e">
        <f t="shared" si="63"/>
        <v>#N/A</v>
      </c>
      <c r="IO45" s="215" t="e">
        <f t="shared" si="63"/>
        <v>#N/A</v>
      </c>
      <c r="IP45" s="215" t="str">
        <f t="shared" si="63"/>
        <v>15 F</v>
      </c>
      <c r="IQ45" s="215" t="e">
        <f t="shared" si="63"/>
        <v>#N/A</v>
      </c>
      <c r="IR45" s="215" t="e">
        <f t="shared" si="63"/>
        <v>#N/A</v>
      </c>
      <c r="IS45" s="215" t="str">
        <f t="shared" si="63"/>
        <v>16 M</v>
      </c>
      <c r="IT45" s="215" t="e">
        <f t="shared" si="63"/>
        <v>#N/A</v>
      </c>
      <c r="IU45" s="215" t="e">
        <f t="shared" si="63"/>
        <v>#N/A</v>
      </c>
      <c r="IV45" s="215" t="str">
        <f t="shared" si="63"/>
        <v>16 T</v>
      </c>
      <c r="IW45" s="215" t="e">
        <f t="shared" si="63"/>
        <v>#N/A</v>
      </c>
      <c r="IX45" s="215" t="e">
        <f t="shared" si="63"/>
        <v>#N/A</v>
      </c>
      <c r="IY45" s="215" t="str">
        <f t="shared" si="63"/>
        <v>16 W</v>
      </c>
      <c r="IZ45" s="215" t="e">
        <f t="shared" si="63"/>
        <v>#N/A</v>
      </c>
      <c r="JA45" s="215" t="e">
        <f t="shared" si="63"/>
        <v>#N/A</v>
      </c>
      <c r="JB45" s="215" t="str">
        <f t="shared" si="63"/>
        <v>16 Th</v>
      </c>
      <c r="JC45" s="215" t="e">
        <f t="shared" si="63"/>
        <v>#N/A</v>
      </c>
      <c r="JD45" s="215" t="e">
        <f t="shared" si="63"/>
        <v>#N/A</v>
      </c>
      <c r="JE45" s="215" t="str">
        <f t="shared" si="63"/>
        <v>16 F</v>
      </c>
      <c r="JF45" s="215" t="e">
        <f t="shared" si="63"/>
        <v>#N/A</v>
      </c>
      <c r="JG45" s="215" t="e">
        <f t="shared" si="63"/>
        <v>#N/A</v>
      </c>
      <c r="JH45" s="215" t="e">
        <f t="shared" si="63"/>
        <v>#N/A</v>
      </c>
      <c r="JI45" s="215" t="e">
        <f t="shared" si="63"/>
        <v>#N/A</v>
      </c>
      <c r="JJ45" s="215" t="e">
        <f t="shared" si="63"/>
        <v>#N/A</v>
      </c>
      <c r="JK45" s="215" t="e">
        <f t="shared" si="63"/>
        <v>#N/A</v>
      </c>
      <c r="JL45" s="215" t="e">
        <f t="shared" si="63"/>
        <v>#N/A</v>
      </c>
      <c r="JM45" s="215" t="e">
        <f t="shared" si="63"/>
        <v>#N/A</v>
      </c>
      <c r="JN45" s="215" t="e">
        <f t="shared" si="63"/>
        <v>#N/A</v>
      </c>
      <c r="JO45" s="215" t="e">
        <f t="shared" si="63"/>
        <v>#N/A</v>
      </c>
      <c r="JP45" s="215" t="e">
        <f t="shared" si="63"/>
        <v>#N/A</v>
      </c>
      <c r="JQ45" s="215" t="e">
        <f t="shared" si="63"/>
        <v>#N/A</v>
      </c>
      <c r="JR45" s="215" t="e">
        <f t="shared" si="63"/>
        <v>#N/A</v>
      </c>
      <c r="JS45" s="215" t="e">
        <f t="shared" si="63"/>
        <v>#N/A</v>
      </c>
      <c r="JT45" s="215" t="e">
        <f t="shared" si="63"/>
        <v>#N/A</v>
      </c>
      <c r="JU45" s="215" t="e">
        <f t="shared" si="63"/>
        <v>#N/A</v>
      </c>
      <c r="JV45" s="215" t="e">
        <f t="shared" si="63"/>
        <v>#N/A</v>
      </c>
      <c r="JW45" s="215" t="e">
        <f t="shared" si="63"/>
        <v>#N/A</v>
      </c>
      <c r="JX45" s="215" t="e">
        <f t="shared" ref="JX45:MI45" si="64">IF(JX72&gt;0,JX47&amp;" "&amp;JX50,NA())</f>
        <v>#N/A</v>
      </c>
      <c r="JY45" s="215" t="e">
        <f t="shared" si="64"/>
        <v>#N/A</v>
      </c>
      <c r="JZ45" s="215" t="e">
        <f t="shared" si="64"/>
        <v>#N/A</v>
      </c>
      <c r="KA45" s="215" t="e">
        <f t="shared" si="64"/>
        <v>#N/A</v>
      </c>
      <c r="KB45" s="215" t="e">
        <f t="shared" si="64"/>
        <v>#N/A</v>
      </c>
      <c r="KC45" s="215" t="e">
        <f t="shared" si="64"/>
        <v>#N/A</v>
      </c>
      <c r="KD45" s="215" t="e">
        <f t="shared" si="64"/>
        <v>#N/A</v>
      </c>
      <c r="KE45" s="215" t="str">
        <f t="shared" si="64"/>
        <v>18 Th</v>
      </c>
      <c r="KF45" s="215" t="e">
        <f t="shared" si="64"/>
        <v>#N/A</v>
      </c>
      <c r="KG45" s="215" t="e">
        <f t="shared" si="64"/>
        <v>#N/A</v>
      </c>
      <c r="KH45" s="215" t="e">
        <f t="shared" si="64"/>
        <v>#N/A</v>
      </c>
      <c r="KI45" s="215" t="e">
        <f t="shared" si="64"/>
        <v>#N/A</v>
      </c>
      <c r="KJ45" s="215" t="e">
        <f t="shared" si="64"/>
        <v>#N/A</v>
      </c>
      <c r="KK45" s="215" t="e">
        <f t="shared" si="64"/>
        <v>#N/A</v>
      </c>
      <c r="KL45" s="215" t="e">
        <f t="shared" si="64"/>
        <v>#N/A</v>
      </c>
      <c r="KM45" s="215" t="e">
        <f t="shared" si="64"/>
        <v>#N/A</v>
      </c>
      <c r="KN45" s="215" t="e">
        <f t="shared" si="64"/>
        <v>#N/A</v>
      </c>
      <c r="KO45" s="215" t="e">
        <f t="shared" si="64"/>
        <v>#N/A</v>
      </c>
      <c r="KP45" s="215" t="e">
        <f t="shared" si="64"/>
        <v>#N/A</v>
      </c>
      <c r="KQ45" s="215" t="e">
        <f t="shared" si="64"/>
        <v>#N/A</v>
      </c>
      <c r="KR45" s="215" t="e">
        <f t="shared" si="64"/>
        <v>#N/A</v>
      </c>
      <c r="KS45" s="215" t="e">
        <f t="shared" si="64"/>
        <v>#N/A</v>
      </c>
      <c r="KT45" s="215" t="e">
        <f t="shared" si="64"/>
        <v>#N/A</v>
      </c>
      <c r="KU45" s="215" t="e">
        <f t="shared" si="64"/>
        <v>#N/A</v>
      </c>
      <c r="KV45" s="215" t="e">
        <f t="shared" si="64"/>
        <v>#N/A</v>
      </c>
      <c r="KW45" s="215" t="e">
        <f t="shared" si="64"/>
        <v>#N/A</v>
      </c>
      <c r="KX45" s="215" t="e">
        <f t="shared" si="64"/>
        <v>#N/A</v>
      </c>
      <c r="KY45" s="215" t="e">
        <f t="shared" si="64"/>
        <v>#N/A</v>
      </c>
      <c r="KZ45" s="215" t="e">
        <f t="shared" si="64"/>
        <v>#N/A</v>
      </c>
      <c r="LA45" s="215" t="e">
        <f t="shared" si="64"/>
        <v>#N/A</v>
      </c>
      <c r="LB45" s="215" t="e">
        <f t="shared" si="64"/>
        <v>#N/A</v>
      </c>
      <c r="LC45" s="215" t="e">
        <f t="shared" si="64"/>
        <v>#N/A</v>
      </c>
      <c r="LD45" s="215" t="e">
        <f t="shared" si="64"/>
        <v>#N/A</v>
      </c>
      <c r="LE45" s="215" t="e">
        <f t="shared" si="64"/>
        <v>#N/A</v>
      </c>
      <c r="LF45" s="215" t="e">
        <f t="shared" si="64"/>
        <v>#N/A</v>
      </c>
      <c r="LG45" s="215" t="e">
        <f t="shared" si="64"/>
        <v>#N/A</v>
      </c>
      <c r="LH45" s="215" t="e">
        <f t="shared" si="64"/>
        <v>#N/A</v>
      </c>
      <c r="LI45" s="215" t="e">
        <f t="shared" si="64"/>
        <v>#N/A</v>
      </c>
      <c r="LJ45" s="215" t="e">
        <f t="shared" si="64"/>
        <v>#N/A</v>
      </c>
      <c r="LK45" s="215" t="e">
        <f t="shared" si="64"/>
        <v>#N/A</v>
      </c>
      <c r="LL45" s="215" t="e">
        <f t="shared" si="64"/>
        <v>#N/A</v>
      </c>
      <c r="LM45" s="215" t="e">
        <f t="shared" si="64"/>
        <v>#N/A</v>
      </c>
      <c r="LN45" s="215" t="e">
        <f t="shared" si="64"/>
        <v>#N/A</v>
      </c>
      <c r="LO45" s="215" t="e">
        <f t="shared" si="64"/>
        <v>#N/A</v>
      </c>
      <c r="LP45" s="215" t="e">
        <f t="shared" si="64"/>
        <v>#N/A</v>
      </c>
      <c r="LQ45" s="215" t="e">
        <f t="shared" si="64"/>
        <v>#N/A</v>
      </c>
      <c r="LR45" s="215" t="e">
        <f t="shared" si="64"/>
        <v>#N/A</v>
      </c>
      <c r="LS45" s="215" t="e">
        <f t="shared" si="64"/>
        <v>#N/A</v>
      </c>
      <c r="LT45" s="215" t="e">
        <f t="shared" si="64"/>
        <v>#N/A</v>
      </c>
      <c r="LU45" s="215" t="e">
        <f t="shared" si="64"/>
        <v>#N/A</v>
      </c>
      <c r="LV45" s="215" t="e">
        <f t="shared" si="64"/>
        <v>#N/A</v>
      </c>
      <c r="LW45" s="215" t="e">
        <f t="shared" si="64"/>
        <v>#N/A</v>
      </c>
      <c r="LX45" s="215" t="e">
        <f t="shared" si="64"/>
        <v>#N/A</v>
      </c>
      <c r="LY45" s="215" t="e">
        <f t="shared" si="64"/>
        <v>#N/A</v>
      </c>
      <c r="LZ45" s="215" t="e">
        <f t="shared" si="64"/>
        <v>#N/A</v>
      </c>
      <c r="MA45" s="215" t="e">
        <f t="shared" si="64"/>
        <v>#N/A</v>
      </c>
      <c r="MB45" s="215" t="e">
        <f t="shared" si="64"/>
        <v>#N/A</v>
      </c>
      <c r="MC45" s="215" t="e">
        <f t="shared" si="64"/>
        <v>#N/A</v>
      </c>
      <c r="MD45" s="215" t="e">
        <f t="shared" si="64"/>
        <v>#N/A</v>
      </c>
      <c r="ME45" s="215" t="e">
        <f t="shared" si="64"/>
        <v>#N/A</v>
      </c>
      <c r="MF45" s="215" t="e">
        <f t="shared" si="64"/>
        <v>#N/A</v>
      </c>
      <c r="MG45" s="215" t="e">
        <f t="shared" si="64"/>
        <v>#N/A</v>
      </c>
      <c r="MH45" s="215" t="e">
        <f t="shared" si="64"/>
        <v>#N/A</v>
      </c>
      <c r="MI45" s="215" t="e">
        <f t="shared" si="64"/>
        <v>#N/A</v>
      </c>
      <c r="MJ45" s="215" t="e">
        <f t="shared" ref="MJ45:OU45" si="65">IF(MJ72&gt;0,MJ47&amp;" "&amp;MJ50,NA())</f>
        <v>#N/A</v>
      </c>
      <c r="MK45" s="215" t="e">
        <f t="shared" si="65"/>
        <v>#N/A</v>
      </c>
      <c r="ML45" s="215" t="e">
        <f t="shared" si="65"/>
        <v>#N/A</v>
      </c>
      <c r="MM45" s="215" t="e">
        <f t="shared" si="65"/>
        <v>#N/A</v>
      </c>
      <c r="MN45" s="215" t="str">
        <f t="shared" si="65"/>
        <v>22 Th</v>
      </c>
      <c r="MO45" s="215" t="e">
        <f t="shared" si="65"/>
        <v>#N/A</v>
      </c>
      <c r="MP45" s="215" t="e">
        <f t="shared" si="65"/>
        <v>#N/A</v>
      </c>
      <c r="MQ45" s="215" t="e">
        <f t="shared" si="65"/>
        <v>#N/A</v>
      </c>
      <c r="MR45" s="215" t="e">
        <f t="shared" si="65"/>
        <v>#N/A</v>
      </c>
      <c r="MS45" s="215" t="e">
        <f t="shared" si="65"/>
        <v>#N/A</v>
      </c>
      <c r="MT45" s="215" t="str">
        <f t="shared" si="65"/>
        <v>23 M</v>
      </c>
      <c r="MU45" s="215" t="e">
        <f t="shared" si="65"/>
        <v>#N/A</v>
      </c>
      <c r="MV45" s="215" t="e">
        <f t="shared" si="65"/>
        <v>#N/A</v>
      </c>
      <c r="MW45" s="215" t="str">
        <f t="shared" si="65"/>
        <v>23 T</v>
      </c>
      <c r="MX45" s="215" t="e">
        <f t="shared" si="65"/>
        <v>#N/A</v>
      </c>
      <c r="MY45" s="215" t="e">
        <f t="shared" si="65"/>
        <v>#N/A</v>
      </c>
      <c r="MZ45" s="215" t="str">
        <f t="shared" si="65"/>
        <v>23 W</v>
      </c>
      <c r="NA45" s="215" t="e">
        <f t="shared" si="65"/>
        <v>#N/A</v>
      </c>
      <c r="NB45" s="215" t="e">
        <f t="shared" si="65"/>
        <v>#N/A</v>
      </c>
      <c r="NC45" s="215" t="str">
        <f t="shared" si="65"/>
        <v>23 Th</v>
      </c>
      <c r="ND45" s="215" t="e">
        <f t="shared" si="65"/>
        <v>#N/A</v>
      </c>
      <c r="NE45" s="215" t="e">
        <f t="shared" si="65"/>
        <v>#N/A</v>
      </c>
      <c r="NF45" s="215" t="str">
        <f t="shared" si="65"/>
        <v>23 F</v>
      </c>
      <c r="NG45" s="215" t="e">
        <f t="shared" si="65"/>
        <v>#N/A</v>
      </c>
      <c r="NH45" s="215" t="e">
        <f t="shared" si="65"/>
        <v>#N/A</v>
      </c>
      <c r="NI45" s="215" t="str">
        <f t="shared" si="65"/>
        <v>24 M</v>
      </c>
      <c r="NJ45" s="215" t="e">
        <f t="shared" si="65"/>
        <v>#N/A</v>
      </c>
      <c r="NK45" s="215" t="e">
        <f t="shared" si="65"/>
        <v>#N/A</v>
      </c>
      <c r="NL45" s="215" t="str">
        <f t="shared" si="65"/>
        <v>24 T</v>
      </c>
      <c r="NM45" s="215" t="e">
        <f t="shared" si="65"/>
        <v>#N/A</v>
      </c>
      <c r="NN45" s="215" t="e">
        <f t="shared" si="65"/>
        <v>#N/A</v>
      </c>
      <c r="NO45" s="215" t="str">
        <f t="shared" si="65"/>
        <v>24 W</v>
      </c>
      <c r="NP45" s="215" t="e">
        <f t="shared" si="65"/>
        <v>#N/A</v>
      </c>
      <c r="NQ45" s="215" t="e">
        <f t="shared" si="65"/>
        <v>#N/A</v>
      </c>
      <c r="NR45" s="215" t="str">
        <f t="shared" si="65"/>
        <v>24 Th</v>
      </c>
      <c r="NS45" s="215" t="e">
        <f t="shared" si="65"/>
        <v>#N/A</v>
      </c>
      <c r="NT45" s="215" t="e">
        <f t="shared" si="65"/>
        <v>#N/A</v>
      </c>
      <c r="NU45" s="215" t="str">
        <f t="shared" si="65"/>
        <v>24 F</v>
      </c>
      <c r="NV45" s="215" t="e">
        <f t="shared" si="65"/>
        <v>#N/A</v>
      </c>
      <c r="NW45" s="215" t="e">
        <f t="shared" si="65"/>
        <v>#N/A</v>
      </c>
      <c r="NX45" s="215" t="str">
        <f t="shared" si="65"/>
        <v>25 M</v>
      </c>
      <c r="NY45" s="215" t="e">
        <f t="shared" si="65"/>
        <v>#N/A</v>
      </c>
      <c r="NZ45" s="215" t="e">
        <f t="shared" si="65"/>
        <v>#N/A</v>
      </c>
      <c r="OA45" s="215" t="str">
        <f t="shared" si="65"/>
        <v>25 T</v>
      </c>
      <c r="OB45" s="215" t="e">
        <f t="shared" si="65"/>
        <v>#N/A</v>
      </c>
      <c r="OC45" s="215" t="e">
        <f t="shared" si="65"/>
        <v>#N/A</v>
      </c>
      <c r="OD45" s="215" t="e">
        <f t="shared" si="65"/>
        <v>#N/A</v>
      </c>
      <c r="OE45" s="215" t="e">
        <f t="shared" si="65"/>
        <v>#N/A</v>
      </c>
      <c r="OF45" s="215" t="e">
        <f t="shared" si="65"/>
        <v>#N/A</v>
      </c>
      <c r="OG45" s="215" t="e">
        <f t="shared" si="65"/>
        <v>#N/A</v>
      </c>
      <c r="OH45" s="215" t="e">
        <f t="shared" si="65"/>
        <v>#N/A</v>
      </c>
      <c r="OI45" s="215" t="e">
        <f t="shared" si="65"/>
        <v>#N/A</v>
      </c>
      <c r="OJ45" s="215" t="str">
        <f t="shared" si="65"/>
        <v>25 F</v>
      </c>
      <c r="OK45" s="215" t="e">
        <f t="shared" si="65"/>
        <v>#N/A</v>
      </c>
      <c r="OL45" s="215" t="e">
        <f t="shared" si="65"/>
        <v>#N/A</v>
      </c>
      <c r="OM45" s="215" t="e">
        <f t="shared" si="65"/>
        <v>#N/A</v>
      </c>
      <c r="ON45" s="215" t="str">
        <f t="shared" si="65"/>
        <v>26 M</v>
      </c>
      <c r="OO45" s="215" t="e">
        <f t="shared" si="65"/>
        <v>#N/A</v>
      </c>
      <c r="OP45" s="215" t="e">
        <f t="shared" si="65"/>
        <v>#N/A</v>
      </c>
      <c r="OQ45" s="215" t="e">
        <f t="shared" si="65"/>
        <v>#N/A</v>
      </c>
      <c r="OR45" s="215" t="e">
        <f t="shared" si="65"/>
        <v>#N/A</v>
      </c>
      <c r="OS45" s="215" t="e">
        <f t="shared" si="65"/>
        <v>#N/A</v>
      </c>
      <c r="OT45" s="215" t="e">
        <f t="shared" si="65"/>
        <v>#N/A</v>
      </c>
      <c r="OU45" s="215" t="e">
        <f t="shared" si="65"/>
        <v>#N/A</v>
      </c>
      <c r="OV45" s="215" t="e">
        <f t="shared" ref="OV45:RG45" si="66">IF(OV72&gt;0,OV47&amp;" "&amp;OV50,NA())</f>
        <v>#N/A</v>
      </c>
      <c r="OW45" s="215" t="str">
        <f t="shared" si="66"/>
        <v>26 Th</v>
      </c>
      <c r="OX45" s="215" t="e">
        <f t="shared" si="66"/>
        <v>#N/A</v>
      </c>
      <c r="OY45" s="215" t="e">
        <f t="shared" si="66"/>
        <v>#N/A</v>
      </c>
      <c r="OZ45" s="215" t="e">
        <f t="shared" si="66"/>
        <v>#N/A</v>
      </c>
      <c r="PA45" s="215" t="e">
        <f t="shared" si="66"/>
        <v>#N/A</v>
      </c>
      <c r="PB45" s="215" t="e">
        <f t="shared" si="66"/>
        <v>#N/A</v>
      </c>
      <c r="PC45" s="215" t="str">
        <f t="shared" si="66"/>
        <v>27 M</v>
      </c>
      <c r="PD45" s="215" t="e">
        <f t="shared" si="66"/>
        <v>#N/A</v>
      </c>
      <c r="PE45" s="215" t="e">
        <f t="shared" si="66"/>
        <v>#N/A</v>
      </c>
      <c r="PF45" s="215" t="e">
        <f t="shared" si="66"/>
        <v>#N/A</v>
      </c>
      <c r="PG45" s="215" t="e">
        <f t="shared" si="66"/>
        <v>#N/A</v>
      </c>
      <c r="PH45" s="215" t="e">
        <f t="shared" si="66"/>
        <v>#N/A</v>
      </c>
      <c r="PI45" s="215" t="e">
        <f t="shared" si="66"/>
        <v>#N/A</v>
      </c>
      <c r="PJ45" s="215" t="e">
        <f t="shared" si="66"/>
        <v>#N/A</v>
      </c>
      <c r="PK45" s="215" t="e">
        <f t="shared" si="66"/>
        <v>#N/A</v>
      </c>
      <c r="PL45" s="215" t="e">
        <f t="shared" si="66"/>
        <v>#N/A</v>
      </c>
      <c r="PM45" s="215" t="e">
        <f t="shared" si="66"/>
        <v>#N/A</v>
      </c>
      <c r="PN45" s="215" t="e">
        <f t="shared" si="66"/>
        <v>#N/A</v>
      </c>
      <c r="PO45" s="215" t="e">
        <f t="shared" si="66"/>
        <v>#N/A</v>
      </c>
      <c r="PP45" s="215" t="e">
        <f t="shared" si="66"/>
        <v>#N/A</v>
      </c>
      <c r="PQ45" s="215" t="e">
        <f t="shared" si="66"/>
        <v>#N/A</v>
      </c>
      <c r="PR45" s="215" t="str">
        <f t="shared" si="66"/>
        <v>28 M</v>
      </c>
      <c r="PS45" s="215" t="e">
        <f t="shared" si="66"/>
        <v>#N/A</v>
      </c>
      <c r="PT45" s="215" t="e">
        <f t="shared" si="66"/>
        <v>#N/A</v>
      </c>
      <c r="PU45" s="215" t="e">
        <f t="shared" si="66"/>
        <v>#N/A</v>
      </c>
      <c r="PV45" s="215" t="e">
        <f t="shared" si="66"/>
        <v>#N/A</v>
      </c>
      <c r="PW45" s="215" t="e">
        <f t="shared" si="66"/>
        <v>#N/A</v>
      </c>
      <c r="PX45" s="215" t="e">
        <f t="shared" si="66"/>
        <v>#N/A</v>
      </c>
      <c r="PY45" s="215" t="e">
        <f t="shared" si="66"/>
        <v>#N/A</v>
      </c>
      <c r="PZ45" s="215" t="e">
        <f t="shared" si="66"/>
        <v>#N/A</v>
      </c>
      <c r="QA45" s="215" t="str">
        <f t="shared" si="66"/>
        <v>28 Th</v>
      </c>
      <c r="QB45" s="215" t="e">
        <f t="shared" si="66"/>
        <v>#N/A</v>
      </c>
      <c r="QC45" s="215" t="e">
        <f t="shared" si="66"/>
        <v>#N/A</v>
      </c>
      <c r="QD45" s="215" t="e">
        <f t="shared" si="66"/>
        <v>#N/A</v>
      </c>
      <c r="QE45" s="215" t="e">
        <f t="shared" si="66"/>
        <v>#N/A</v>
      </c>
      <c r="QF45" s="215" t="e">
        <f t="shared" si="66"/>
        <v>#N/A</v>
      </c>
      <c r="QG45" s="215" t="str">
        <f t="shared" si="66"/>
        <v>29 M</v>
      </c>
      <c r="QH45" s="215" t="e">
        <f t="shared" si="66"/>
        <v>#N/A</v>
      </c>
      <c r="QI45" s="215" t="e">
        <f t="shared" si="66"/>
        <v>#N/A</v>
      </c>
      <c r="QJ45" s="215" t="e">
        <f t="shared" si="66"/>
        <v>#N/A</v>
      </c>
      <c r="QK45" s="215" t="e">
        <f t="shared" si="66"/>
        <v>#N/A</v>
      </c>
      <c r="QL45" s="215" t="e">
        <f t="shared" si="66"/>
        <v>#N/A</v>
      </c>
      <c r="QM45" s="215" t="e">
        <f t="shared" si="66"/>
        <v>#N/A</v>
      </c>
      <c r="QN45" s="215" t="e">
        <f t="shared" si="66"/>
        <v>#N/A</v>
      </c>
      <c r="QO45" s="215" t="e">
        <f t="shared" si="66"/>
        <v>#N/A</v>
      </c>
      <c r="QP45" s="215" t="str">
        <f t="shared" si="66"/>
        <v>29 Th</v>
      </c>
      <c r="QQ45" s="215" t="e">
        <f t="shared" si="66"/>
        <v>#N/A</v>
      </c>
      <c r="QR45" s="215" t="str">
        <f t="shared" si="66"/>
        <v>29 F</v>
      </c>
      <c r="QS45" s="215" t="e">
        <f t="shared" si="66"/>
        <v>#N/A</v>
      </c>
      <c r="QT45" s="215" t="e">
        <f t="shared" si="66"/>
        <v>#N/A</v>
      </c>
      <c r="QU45" s="215" t="e">
        <f t="shared" si="66"/>
        <v>#N/A</v>
      </c>
      <c r="QV45" s="215" t="str">
        <f t="shared" si="66"/>
        <v>30 M</v>
      </c>
      <c r="QW45" s="215" t="e">
        <f t="shared" si="66"/>
        <v>#N/A</v>
      </c>
      <c r="QX45" s="215" t="e">
        <f t="shared" si="66"/>
        <v>#N/A</v>
      </c>
      <c r="QY45" s="215" t="e">
        <f t="shared" si="66"/>
        <v>#N/A</v>
      </c>
      <c r="QZ45" s="215" t="e">
        <f t="shared" si="66"/>
        <v>#N/A</v>
      </c>
      <c r="RA45" s="215" t="e">
        <f t="shared" si="66"/>
        <v>#N/A</v>
      </c>
      <c r="RB45" s="215" t="e">
        <f t="shared" si="66"/>
        <v>#N/A</v>
      </c>
      <c r="RC45" s="215" t="e">
        <f t="shared" si="66"/>
        <v>#N/A</v>
      </c>
      <c r="RD45" s="215" t="e">
        <f t="shared" si="66"/>
        <v>#N/A</v>
      </c>
      <c r="RE45" s="215" t="str">
        <f t="shared" si="66"/>
        <v>30 Th</v>
      </c>
      <c r="RF45" s="215" t="e">
        <f t="shared" si="66"/>
        <v>#N/A</v>
      </c>
      <c r="RG45" s="215" t="e">
        <f t="shared" si="66"/>
        <v>#N/A</v>
      </c>
      <c r="RH45" s="215" t="e">
        <f t="shared" ref="RH45:TS45" si="67">IF(RH72&gt;0,RH47&amp;" "&amp;RH50,NA())</f>
        <v>#N/A</v>
      </c>
      <c r="RI45" s="215" t="str">
        <f t="shared" si="67"/>
        <v>31 M</v>
      </c>
      <c r="RJ45" s="215" t="e">
        <f t="shared" si="67"/>
        <v>#N/A</v>
      </c>
      <c r="RK45" s="215" t="e">
        <f t="shared" si="67"/>
        <v>#N/A</v>
      </c>
      <c r="RL45" s="215" t="e">
        <f t="shared" si="67"/>
        <v>#N/A</v>
      </c>
      <c r="RM45" s="215" t="e">
        <f t="shared" si="67"/>
        <v>#N/A</v>
      </c>
      <c r="RN45" s="215" t="e">
        <f t="shared" si="67"/>
        <v>#N/A</v>
      </c>
      <c r="RO45" s="215" t="str">
        <f t="shared" si="67"/>
        <v>31 W</v>
      </c>
      <c r="RP45" s="215" t="e">
        <f t="shared" si="67"/>
        <v>#N/A</v>
      </c>
      <c r="RQ45" s="215" t="e">
        <f t="shared" si="67"/>
        <v>#N/A</v>
      </c>
      <c r="RR45" s="215" t="str">
        <f t="shared" si="67"/>
        <v>31 Th</v>
      </c>
      <c r="RS45" s="215" t="e">
        <f t="shared" si="67"/>
        <v>#N/A</v>
      </c>
      <c r="RT45" s="215" t="e">
        <f t="shared" si="67"/>
        <v>#N/A</v>
      </c>
      <c r="RU45" s="215" t="str">
        <f t="shared" si="67"/>
        <v>31 F</v>
      </c>
      <c r="RV45" s="215" t="e">
        <f t="shared" si="67"/>
        <v>#N/A</v>
      </c>
      <c r="RW45" s="215" t="e">
        <f t="shared" si="67"/>
        <v>#N/A</v>
      </c>
      <c r="RX45" s="215" t="str">
        <f t="shared" si="67"/>
        <v>32 M</v>
      </c>
      <c r="RY45" s="215" t="e">
        <f t="shared" si="67"/>
        <v>#N/A</v>
      </c>
      <c r="RZ45" s="215" t="e">
        <f t="shared" si="67"/>
        <v>#N/A</v>
      </c>
      <c r="SA45" s="215" t="e">
        <f t="shared" si="67"/>
        <v>#N/A</v>
      </c>
      <c r="SB45" s="215" t="e">
        <f t="shared" si="67"/>
        <v>#N/A</v>
      </c>
      <c r="SC45" s="215" t="e">
        <f t="shared" si="67"/>
        <v>#N/A</v>
      </c>
      <c r="SD45" s="215" t="str">
        <f t="shared" si="67"/>
        <v>32 W</v>
      </c>
      <c r="SE45" s="215" t="e">
        <f t="shared" si="67"/>
        <v>#N/A</v>
      </c>
      <c r="SF45" s="215" t="e">
        <f t="shared" si="67"/>
        <v>#N/A</v>
      </c>
      <c r="SG45" s="215" t="str">
        <f t="shared" si="67"/>
        <v>32 Th</v>
      </c>
      <c r="SH45" s="215" t="e">
        <f t="shared" si="67"/>
        <v>#N/A</v>
      </c>
      <c r="SI45" s="215" t="e">
        <f t="shared" si="67"/>
        <v>#N/A</v>
      </c>
      <c r="SJ45" s="215" t="str">
        <f t="shared" si="67"/>
        <v>32 F</v>
      </c>
      <c r="SK45" s="215" t="e">
        <f t="shared" si="67"/>
        <v>#N/A</v>
      </c>
      <c r="SL45" s="215" t="e">
        <f t="shared" si="67"/>
        <v>#N/A</v>
      </c>
      <c r="SM45" s="215" t="e">
        <f t="shared" si="67"/>
        <v>#N/A</v>
      </c>
      <c r="SN45" s="215" t="e">
        <f t="shared" si="67"/>
        <v>#N/A</v>
      </c>
      <c r="SO45" s="215" t="e">
        <f t="shared" si="67"/>
        <v>#N/A</v>
      </c>
      <c r="SP45" s="215" t="e">
        <f t="shared" si="67"/>
        <v>#N/A</v>
      </c>
      <c r="SQ45" s="215" t="e">
        <f t="shared" si="67"/>
        <v>#N/A</v>
      </c>
      <c r="SR45" s="215" t="e">
        <f t="shared" si="67"/>
        <v>#N/A</v>
      </c>
      <c r="SS45" s="215" t="str">
        <f t="shared" si="67"/>
        <v>33 W</v>
      </c>
      <c r="ST45" s="215" t="e">
        <f t="shared" si="67"/>
        <v>#N/A</v>
      </c>
      <c r="SU45" s="215" t="e">
        <f t="shared" si="67"/>
        <v>#N/A</v>
      </c>
      <c r="SV45" s="215" t="str">
        <f t="shared" si="67"/>
        <v>33 Th</v>
      </c>
      <c r="SW45" s="215" t="e">
        <f t="shared" si="67"/>
        <v>#N/A</v>
      </c>
      <c r="SX45" s="215" t="e">
        <f t="shared" si="67"/>
        <v>#N/A</v>
      </c>
      <c r="SY45" s="215" t="str">
        <f t="shared" si="67"/>
        <v>33 F</v>
      </c>
      <c r="SZ45" s="215" t="e">
        <f t="shared" si="67"/>
        <v>#N/A</v>
      </c>
      <c r="TA45" s="215" t="e">
        <f t="shared" si="67"/>
        <v>#N/A</v>
      </c>
      <c r="TB45" s="215" t="str">
        <f t="shared" si="67"/>
        <v>34 M</v>
      </c>
      <c r="TC45" s="215" t="e">
        <f t="shared" si="67"/>
        <v>#N/A</v>
      </c>
      <c r="TD45" s="215" t="e">
        <f t="shared" si="67"/>
        <v>#N/A</v>
      </c>
      <c r="TE45" s="215" t="e">
        <f t="shared" si="67"/>
        <v>#N/A</v>
      </c>
      <c r="TF45" s="215" t="e">
        <f t="shared" si="67"/>
        <v>#N/A</v>
      </c>
      <c r="TG45" s="215" t="e">
        <f t="shared" si="67"/>
        <v>#N/A</v>
      </c>
      <c r="TH45" s="215" t="str">
        <f t="shared" si="67"/>
        <v>34 W</v>
      </c>
      <c r="TI45" s="215" t="e">
        <f t="shared" si="67"/>
        <v>#N/A</v>
      </c>
      <c r="TJ45" s="215" t="e">
        <f t="shared" si="67"/>
        <v>#N/A</v>
      </c>
      <c r="TK45" s="215" t="str">
        <f t="shared" si="67"/>
        <v>34 Th</v>
      </c>
      <c r="TL45" s="215" t="e">
        <f t="shared" si="67"/>
        <v>#N/A</v>
      </c>
      <c r="TM45" s="215" t="e">
        <f t="shared" si="67"/>
        <v>#N/A</v>
      </c>
      <c r="TN45" s="215" t="str">
        <f t="shared" si="67"/>
        <v>34 F</v>
      </c>
      <c r="TO45" s="215" t="e">
        <f t="shared" si="67"/>
        <v>#N/A</v>
      </c>
      <c r="TP45" s="215" t="e">
        <f t="shared" si="67"/>
        <v>#N/A</v>
      </c>
      <c r="TQ45" s="215" t="e">
        <f t="shared" si="67"/>
        <v>#N/A</v>
      </c>
      <c r="TR45" s="215" t="str">
        <f t="shared" si="67"/>
        <v>35 M</v>
      </c>
      <c r="TS45" s="215" t="e">
        <f t="shared" si="67"/>
        <v>#N/A</v>
      </c>
      <c r="TT45" s="215" t="e">
        <f t="shared" ref="TT45:WE45" si="68">IF(TT72&gt;0,TT47&amp;" "&amp;TT50,NA())</f>
        <v>#N/A</v>
      </c>
      <c r="TU45" s="215" t="str">
        <f t="shared" si="68"/>
        <v>35 T</v>
      </c>
      <c r="TV45" s="215" t="e">
        <f t="shared" si="68"/>
        <v>#N/A</v>
      </c>
      <c r="TW45" s="215" t="e">
        <f t="shared" si="68"/>
        <v>#N/A</v>
      </c>
      <c r="TX45" s="215" t="str">
        <f t="shared" si="68"/>
        <v>35 W</v>
      </c>
      <c r="TY45" s="215" t="e">
        <f t="shared" si="68"/>
        <v>#N/A</v>
      </c>
      <c r="TZ45" s="215" t="e">
        <f t="shared" si="68"/>
        <v>#N/A</v>
      </c>
      <c r="UA45" s="215" t="str">
        <f t="shared" si="68"/>
        <v>35 Th</v>
      </c>
      <c r="UB45" s="215" t="e">
        <f t="shared" si="68"/>
        <v>#N/A</v>
      </c>
      <c r="UC45" s="215" t="e">
        <f t="shared" si="68"/>
        <v>#N/A</v>
      </c>
      <c r="UD45" s="215" t="str">
        <f t="shared" si="68"/>
        <v>35 F</v>
      </c>
      <c r="UE45" s="215" t="e">
        <f t="shared" si="68"/>
        <v>#N/A</v>
      </c>
      <c r="UF45" s="215" t="e">
        <f t="shared" si="68"/>
        <v>#N/A</v>
      </c>
      <c r="UG45" s="215" t="e">
        <f t="shared" si="68"/>
        <v>#N/A</v>
      </c>
      <c r="UH45" s="215" t="e">
        <f t="shared" si="68"/>
        <v>#N/A</v>
      </c>
      <c r="UI45" s="215" t="e">
        <f t="shared" si="68"/>
        <v>#N/A</v>
      </c>
      <c r="UJ45" s="215" t="str">
        <f t="shared" si="68"/>
        <v>36 T</v>
      </c>
      <c r="UK45" s="215" t="e">
        <f t="shared" si="68"/>
        <v>#N/A</v>
      </c>
      <c r="UL45" s="215" t="e">
        <f t="shared" si="68"/>
        <v>#N/A</v>
      </c>
      <c r="UM45" s="215" t="str">
        <f t="shared" si="68"/>
        <v>36 W</v>
      </c>
      <c r="UN45" s="215" t="e">
        <f t="shared" si="68"/>
        <v>#N/A</v>
      </c>
      <c r="UO45" s="215" t="e">
        <f t="shared" si="68"/>
        <v>#N/A</v>
      </c>
      <c r="UP45" s="215" t="str">
        <f t="shared" si="68"/>
        <v>36 Th</v>
      </c>
      <c r="UQ45" s="215" t="e">
        <f t="shared" si="68"/>
        <v>#N/A</v>
      </c>
      <c r="UR45" s="215" t="e">
        <f t="shared" si="68"/>
        <v>#N/A</v>
      </c>
      <c r="US45" s="215" t="str">
        <f t="shared" si="68"/>
        <v>36 F</v>
      </c>
      <c r="UT45" s="215" t="e">
        <f t="shared" si="68"/>
        <v>#N/A</v>
      </c>
      <c r="UU45" s="215" t="e">
        <f t="shared" si="68"/>
        <v>#N/A</v>
      </c>
      <c r="UV45" s="215" t="str">
        <f t="shared" si="68"/>
        <v>37 M</v>
      </c>
      <c r="UW45" s="215" t="e">
        <f t="shared" si="68"/>
        <v>#N/A</v>
      </c>
      <c r="UX45" s="215" t="e">
        <f t="shared" si="68"/>
        <v>#N/A</v>
      </c>
      <c r="UY45" s="215" t="str">
        <f t="shared" si="68"/>
        <v>37 T</v>
      </c>
      <c r="UZ45" s="215" t="e">
        <f t="shared" si="68"/>
        <v>#N/A</v>
      </c>
      <c r="VA45" s="215" t="e">
        <f t="shared" si="68"/>
        <v>#N/A</v>
      </c>
      <c r="VB45" s="215" t="str">
        <f t="shared" si="68"/>
        <v>37 W</v>
      </c>
      <c r="VC45" s="215" t="e">
        <f t="shared" si="68"/>
        <v>#N/A</v>
      </c>
      <c r="VD45" s="215" t="e">
        <f t="shared" si="68"/>
        <v>#N/A</v>
      </c>
      <c r="VE45" s="215" t="str">
        <f t="shared" si="68"/>
        <v>37 Th</v>
      </c>
      <c r="VF45" s="215" t="e">
        <f t="shared" si="68"/>
        <v>#N/A</v>
      </c>
      <c r="VG45" s="215" t="e">
        <f t="shared" si="68"/>
        <v>#N/A</v>
      </c>
      <c r="VH45" s="215" t="str">
        <f t="shared" si="68"/>
        <v>37 F</v>
      </c>
      <c r="VI45" s="215" t="e">
        <f t="shared" si="68"/>
        <v>#N/A</v>
      </c>
      <c r="VJ45" s="215" t="e">
        <f t="shared" si="68"/>
        <v>#N/A</v>
      </c>
      <c r="VK45" s="215" t="str">
        <f t="shared" si="68"/>
        <v>38 M</v>
      </c>
      <c r="VL45" s="215" t="e">
        <f t="shared" si="68"/>
        <v>#N/A</v>
      </c>
      <c r="VM45" s="215" t="e">
        <f t="shared" si="68"/>
        <v>#N/A</v>
      </c>
      <c r="VN45" s="215" t="str">
        <f t="shared" si="68"/>
        <v>38 T</v>
      </c>
      <c r="VO45" s="215" t="e">
        <f t="shared" si="68"/>
        <v>#N/A</v>
      </c>
      <c r="VP45" s="215" t="e">
        <f t="shared" si="68"/>
        <v>#N/A</v>
      </c>
      <c r="VQ45" s="215" t="str">
        <f t="shared" si="68"/>
        <v>38 W</v>
      </c>
      <c r="VR45" s="215" t="e">
        <f t="shared" si="68"/>
        <v>#N/A</v>
      </c>
      <c r="VS45" s="215" t="e">
        <f t="shared" si="68"/>
        <v>#N/A</v>
      </c>
      <c r="VT45" s="215" t="str">
        <f t="shared" si="68"/>
        <v>38 Th</v>
      </c>
      <c r="VU45" s="215" t="e">
        <f t="shared" si="68"/>
        <v>#N/A</v>
      </c>
      <c r="VV45" s="215" t="e">
        <f t="shared" si="68"/>
        <v>#N/A</v>
      </c>
      <c r="VW45" s="215" t="e">
        <f t="shared" si="68"/>
        <v>#N/A</v>
      </c>
      <c r="VX45" s="215" t="e">
        <f t="shared" si="68"/>
        <v>#N/A</v>
      </c>
      <c r="VY45" s="215" t="e">
        <f t="shared" si="68"/>
        <v>#N/A</v>
      </c>
      <c r="VZ45" s="215" t="str">
        <f t="shared" si="68"/>
        <v>39 M</v>
      </c>
      <c r="WA45" s="215" t="e">
        <f t="shared" si="68"/>
        <v>#N/A</v>
      </c>
      <c r="WB45" s="215" t="e">
        <f t="shared" si="68"/>
        <v>#N/A</v>
      </c>
      <c r="WC45" s="215" t="str">
        <f t="shared" si="68"/>
        <v>39 T</v>
      </c>
      <c r="WD45" s="215" t="e">
        <f t="shared" si="68"/>
        <v>#N/A</v>
      </c>
      <c r="WE45" s="215" t="e">
        <f t="shared" si="68"/>
        <v>#N/A</v>
      </c>
      <c r="WF45" s="215" t="str">
        <f t="shared" ref="WF45:YQ45" si="69">IF(WF72&gt;0,WF47&amp;" "&amp;WF50,NA())</f>
        <v>39 W</v>
      </c>
      <c r="WG45" s="215" t="e">
        <f t="shared" si="69"/>
        <v>#N/A</v>
      </c>
      <c r="WH45" s="215" t="e">
        <f t="shared" si="69"/>
        <v>#N/A</v>
      </c>
      <c r="WI45" s="215" t="str">
        <f t="shared" si="69"/>
        <v>39 Th</v>
      </c>
      <c r="WJ45" s="215" t="e">
        <f t="shared" si="69"/>
        <v>#N/A</v>
      </c>
      <c r="WK45" s="215" t="e">
        <f t="shared" si="69"/>
        <v>#N/A</v>
      </c>
      <c r="WL45" s="215" t="e">
        <f t="shared" si="69"/>
        <v>#N/A</v>
      </c>
      <c r="WM45" s="215" t="e">
        <f t="shared" si="69"/>
        <v>#N/A</v>
      </c>
      <c r="WN45" s="215" t="e">
        <f t="shared" si="69"/>
        <v>#N/A</v>
      </c>
      <c r="WO45" s="215" t="str">
        <f t="shared" si="69"/>
        <v>40 M</v>
      </c>
      <c r="WP45" s="215" t="e">
        <f t="shared" si="69"/>
        <v>#N/A</v>
      </c>
      <c r="WQ45" s="215" t="e">
        <f t="shared" si="69"/>
        <v>#N/A</v>
      </c>
      <c r="WR45" s="215" t="str">
        <f t="shared" si="69"/>
        <v>40 T</v>
      </c>
      <c r="WS45" s="215" t="e">
        <f t="shared" si="69"/>
        <v>#N/A</v>
      </c>
      <c r="WT45" s="215" t="e">
        <f t="shared" si="69"/>
        <v>#N/A</v>
      </c>
      <c r="WU45" s="215" t="str">
        <f t="shared" si="69"/>
        <v>40 W</v>
      </c>
      <c r="WV45" s="215" t="e">
        <f t="shared" si="69"/>
        <v>#N/A</v>
      </c>
      <c r="WW45" s="215" t="e">
        <f t="shared" si="69"/>
        <v>#N/A</v>
      </c>
      <c r="WX45" s="215" t="str">
        <f t="shared" si="69"/>
        <v>40 Th</v>
      </c>
      <c r="WY45" s="215" t="e">
        <f t="shared" si="69"/>
        <v>#N/A</v>
      </c>
      <c r="WZ45" s="215" t="e">
        <f t="shared" si="69"/>
        <v>#N/A</v>
      </c>
      <c r="XA45" s="215" t="str">
        <f t="shared" si="69"/>
        <v>40 F</v>
      </c>
      <c r="XB45" s="215" t="e">
        <f t="shared" si="69"/>
        <v>#N/A</v>
      </c>
      <c r="XC45" s="215" t="str">
        <f t="shared" si="69"/>
        <v>41 M</v>
      </c>
      <c r="XD45" s="215" t="e">
        <f t="shared" si="69"/>
        <v>#N/A</v>
      </c>
      <c r="XE45" s="215" t="e">
        <f t="shared" si="69"/>
        <v>#N/A</v>
      </c>
      <c r="XF45" s="215" t="e">
        <f t="shared" si="69"/>
        <v>#N/A</v>
      </c>
      <c r="XG45" s="215" t="e">
        <f t="shared" si="69"/>
        <v>#N/A</v>
      </c>
      <c r="XH45" s="215" t="e">
        <f t="shared" si="69"/>
        <v>#N/A</v>
      </c>
      <c r="XI45" s="215" t="str">
        <f t="shared" si="69"/>
        <v>41 W</v>
      </c>
      <c r="XJ45" s="215" t="e">
        <f t="shared" si="69"/>
        <v>#N/A</v>
      </c>
      <c r="XK45" s="215" t="e">
        <f t="shared" si="69"/>
        <v>#N/A</v>
      </c>
      <c r="XL45" s="215" t="str">
        <f t="shared" si="69"/>
        <v>41 Th</v>
      </c>
      <c r="XM45" s="215" t="e">
        <f t="shared" si="69"/>
        <v>#N/A</v>
      </c>
      <c r="XN45" s="215" t="e">
        <f t="shared" si="69"/>
        <v>#N/A</v>
      </c>
      <c r="XO45" s="215" t="str">
        <f t="shared" si="69"/>
        <v>41 F</v>
      </c>
      <c r="XP45" s="215" t="e">
        <f t="shared" si="69"/>
        <v>#N/A</v>
      </c>
      <c r="XQ45" s="215" t="e">
        <f t="shared" si="69"/>
        <v>#N/A</v>
      </c>
      <c r="XR45" s="215" t="str">
        <f t="shared" si="69"/>
        <v>42 M</v>
      </c>
      <c r="XS45" s="215" t="e">
        <f t="shared" si="69"/>
        <v>#N/A</v>
      </c>
      <c r="XT45" s="215" t="e">
        <f t="shared" si="69"/>
        <v>#N/A</v>
      </c>
      <c r="XU45" s="215" t="e">
        <f t="shared" si="69"/>
        <v>#N/A</v>
      </c>
      <c r="XV45" s="215" t="e">
        <f t="shared" si="69"/>
        <v>#N/A</v>
      </c>
      <c r="XW45" s="215" t="e">
        <f t="shared" si="69"/>
        <v>#N/A</v>
      </c>
      <c r="XX45" s="215" t="str">
        <f t="shared" si="69"/>
        <v>42 W</v>
      </c>
      <c r="XY45" s="215" t="e">
        <f t="shared" si="69"/>
        <v>#N/A</v>
      </c>
      <c r="XZ45" s="215" t="e">
        <f t="shared" si="69"/>
        <v>#N/A</v>
      </c>
      <c r="YA45" s="215" t="str">
        <f t="shared" si="69"/>
        <v>42 Th</v>
      </c>
      <c r="YB45" s="215" t="e">
        <f t="shared" si="69"/>
        <v>#N/A</v>
      </c>
      <c r="YC45" s="215" t="e">
        <f t="shared" si="69"/>
        <v>#N/A</v>
      </c>
      <c r="YD45" s="215" t="str">
        <f t="shared" si="69"/>
        <v>42 F</v>
      </c>
      <c r="YE45" s="215" t="e">
        <f t="shared" si="69"/>
        <v>#N/A</v>
      </c>
      <c r="YF45" s="215" t="e">
        <f t="shared" si="69"/>
        <v>#N/A</v>
      </c>
      <c r="YG45" s="215" t="str">
        <f t="shared" si="69"/>
        <v>43 M</v>
      </c>
      <c r="YH45" s="215" t="e">
        <f t="shared" si="69"/>
        <v>#N/A</v>
      </c>
      <c r="YI45" s="215" t="e">
        <f t="shared" si="69"/>
        <v>#N/A</v>
      </c>
      <c r="YJ45" s="215" t="e">
        <f t="shared" si="69"/>
        <v>#N/A</v>
      </c>
      <c r="YK45" s="215" t="e">
        <f t="shared" si="69"/>
        <v>#N/A</v>
      </c>
      <c r="YL45" s="215" t="e">
        <f t="shared" si="69"/>
        <v>#N/A</v>
      </c>
      <c r="YM45" s="215" t="str">
        <f t="shared" si="69"/>
        <v>43 W</v>
      </c>
      <c r="YN45" s="215" t="e">
        <f t="shared" si="69"/>
        <v>#N/A</v>
      </c>
      <c r="YO45" s="215" t="e">
        <f t="shared" si="69"/>
        <v>#N/A</v>
      </c>
      <c r="YP45" s="215" t="str">
        <f t="shared" si="69"/>
        <v>43 Th</v>
      </c>
      <c r="YQ45" s="215" t="e">
        <f t="shared" si="69"/>
        <v>#N/A</v>
      </c>
      <c r="YR45" s="215" t="e">
        <f t="shared" ref="YR45:AAN45" si="70">IF(YR72&gt;0,YR47&amp;" "&amp;YR50,NA())</f>
        <v>#N/A</v>
      </c>
      <c r="YS45" s="215" t="str">
        <f t="shared" si="70"/>
        <v>43 F</v>
      </c>
      <c r="YT45" s="215" t="e">
        <f t="shared" si="70"/>
        <v>#N/A</v>
      </c>
      <c r="YU45" s="215" t="e">
        <f t="shared" si="70"/>
        <v>#N/A</v>
      </c>
      <c r="YV45" s="215" t="str">
        <f t="shared" si="70"/>
        <v>44 M</v>
      </c>
      <c r="YW45" s="215" t="e">
        <f t="shared" si="70"/>
        <v>#N/A</v>
      </c>
      <c r="YX45" s="215" t="e">
        <f t="shared" si="70"/>
        <v>#N/A</v>
      </c>
      <c r="YY45" s="215" t="e">
        <f t="shared" si="70"/>
        <v>#N/A</v>
      </c>
      <c r="YZ45" s="215" t="e">
        <f t="shared" si="70"/>
        <v>#N/A</v>
      </c>
      <c r="ZA45" s="215" t="e">
        <f t="shared" si="70"/>
        <v>#N/A</v>
      </c>
      <c r="ZB45" s="215" t="str">
        <f t="shared" si="70"/>
        <v>44 W</v>
      </c>
      <c r="ZC45" s="215" t="e">
        <f t="shared" si="70"/>
        <v>#N/A</v>
      </c>
      <c r="ZD45" s="215" t="e">
        <f t="shared" si="70"/>
        <v>#N/A</v>
      </c>
      <c r="ZE45" s="215" t="str">
        <f t="shared" si="70"/>
        <v>44 Th</v>
      </c>
      <c r="ZF45" s="215" t="e">
        <f t="shared" si="70"/>
        <v>#N/A</v>
      </c>
      <c r="ZG45" s="215" t="e">
        <f t="shared" si="70"/>
        <v>#N/A</v>
      </c>
      <c r="ZH45" s="215" t="str">
        <f t="shared" si="70"/>
        <v>44 F</v>
      </c>
      <c r="ZI45" s="215" t="e">
        <f t="shared" si="70"/>
        <v>#N/A</v>
      </c>
      <c r="ZJ45" s="215" t="e">
        <f t="shared" si="70"/>
        <v>#N/A</v>
      </c>
      <c r="ZK45" s="215" t="str">
        <f t="shared" si="70"/>
        <v>45 M</v>
      </c>
      <c r="ZL45" s="215" t="e">
        <f t="shared" si="70"/>
        <v>#N/A</v>
      </c>
      <c r="ZM45" s="215" t="e">
        <f t="shared" si="70"/>
        <v>#N/A</v>
      </c>
      <c r="ZN45" s="215" t="e">
        <f t="shared" si="70"/>
        <v>#N/A</v>
      </c>
      <c r="ZO45" s="215" t="e">
        <f t="shared" si="70"/>
        <v>#N/A</v>
      </c>
      <c r="ZP45" s="215" t="e">
        <f t="shared" si="70"/>
        <v>#N/A</v>
      </c>
      <c r="ZQ45" s="215" t="str">
        <f t="shared" si="70"/>
        <v>45 W</v>
      </c>
      <c r="ZR45" s="215" t="e">
        <f t="shared" si="70"/>
        <v>#N/A</v>
      </c>
      <c r="ZS45" s="215" t="e">
        <f t="shared" si="70"/>
        <v>#N/A</v>
      </c>
      <c r="ZT45" s="215" t="str">
        <f t="shared" si="70"/>
        <v>45 Th</v>
      </c>
      <c r="ZU45" s="215" t="e">
        <f t="shared" si="70"/>
        <v>#N/A</v>
      </c>
      <c r="ZV45" s="215" t="e">
        <f t="shared" si="70"/>
        <v>#N/A</v>
      </c>
      <c r="ZW45" s="215" t="str">
        <f t="shared" si="70"/>
        <v>45 F</v>
      </c>
      <c r="ZX45" s="215" t="e">
        <f t="shared" si="70"/>
        <v>#N/A</v>
      </c>
      <c r="ZY45" s="215" t="e">
        <f t="shared" si="70"/>
        <v>#N/A</v>
      </c>
      <c r="ZZ45" s="215" t="str">
        <f t="shared" si="70"/>
        <v>46 M</v>
      </c>
      <c r="AAA45" s="215" t="e">
        <f t="shared" si="70"/>
        <v>#N/A</v>
      </c>
      <c r="AAB45" s="215" t="e">
        <f t="shared" si="70"/>
        <v>#N/A</v>
      </c>
      <c r="AAC45" s="215" t="e">
        <f t="shared" si="70"/>
        <v>#N/A</v>
      </c>
      <c r="AAD45" s="215" t="e">
        <f t="shared" si="70"/>
        <v>#N/A</v>
      </c>
      <c r="AAE45" s="215" t="str">
        <f t="shared" si="70"/>
        <v>46 T</v>
      </c>
      <c r="AAF45" s="215" t="str">
        <f t="shared" si="70"/>
        <v>46 W</v>
      </c>
      <c r="AAG45" s="215" t="e">
        <f t="shared" si="70"/>
        <v>#N/A</v>
      </c>
      <c r="AAH45" s="215" t="e">
        <f t="shared" si="70"/>
        <v>#N/A</v>
      </c>
      <c r="AAI45" s="215" t="str">
        <f t="shared" si="70"/>
        <v>46 Th</v>
      </c>
      <c r="AAJ45" s="215" t="e">
        <f t="shared" si="70"/>
        <v>#N/A</v>
      </c>
      <c r="AAK45" s="215" t="e">
        <f t="shared" si="70"/>
        <v>#N/A</v>
      </c>
      <c r="AAL45" s="215" t="str">
        <f t="shared" si="70"/>
        <v>46 F</v>
      </c>
      <c r="AAM45" s="215" t="e">
        <f t="shared" si="70"/>
        <v>#N/A</v>
      </c>
      <c r="AAN45" s="215" t="e">
        <f t="shared" si="70"/>
        <v>#N/A</v>
      </c>
    </row>
    <row r="46" spans="1:717" x14ac:dyDescent="0.3">
      <c r="H46" t="s">
        <v>428</v>
      </c>
      <c r="I46" t="s">
        <v>429</v>
      </c>
      <c r="Z46" t="s">
        <v>430</v>
      </c>
      <c r="AA46">
        <f>VLOOKUP(AA48,$B$107:$E$159,4,FALSE)</f>
        <v>1</v>
      </c>
      <c r="AB46">
        <f t="shared" ref="AB46:CM46" si="71">VLOOKUP(AB48,$B$107:$E$159,4,FALSE)</f>
        <v>1</v>
      </c>
      <c r="AC46">
        <f t="shared" si="71"/>
        <v>1</v>
      </c>
      <c r="AD46">
        <f t="shared" si="71"/>
        <v>1</v>
      </c>
      <c r="AE46">
        <f t="shared" si="71"/>
        <v>1</v>
      </c>
      <c r="AF46">
        <f t="shared" si="71"/>
        <v>1</v>
      </c>
      <c r="AG46">
        <f t="shared" si="71"/>
        <v>1</v>
      </c>
      <c r="AH46">
        <f t="shared" si="71"/>
        <v>1</v>
      </c>
      <c r="AI46">
        <f t="shared" si="71"/>
        <v>1</v>
      </c>
      <c r="AJ46">
        <f t="shared" si="71"/>
        <v>1</v>
      </c>
      <c r="AK46">
        <f t="shared" si="71"/>
        <v>1</v>
      </c>
      <c r="AL46">
        <f t="shared" si="71"/>
        <v>1</v>
      </c>
      <c r="AM46">
        <f t="shared" si="71"/>
        <v>1</v>
      </c>
      <c r="AN46">
        <f t="shared" si="71"/>
        <v>1</v>
      </c>
      <c r="AO46">
        <f t="shared" si="71"/>
        <v>1</v>
      </c>
      <c r="AP46">
        <f t="shared" si="71"/>
        <v>1</v>
      </c>
      <c r="AQ46">
        <f t="shared" si="71"/>
        <v>1</v>
      </c>
      <c r="AR46">
        <f t="shared" si="71"/>
        <v>1</v>
      </c>
      <c r="AS46">
        <f t="shared" si="71"/>
        <v>1</v>
      </c>
      <c r="AT46">
        <f t="shared" si="71"/>
        <v>1</v>
      </c>
      <c r="AU46">
        <f t="shared" si="71"/>
        <v>1</v>
      </c>
      <c r="AV46">
        <f t="shared" si="71"/>
        <v>1</v>
      </c>
      <c r="AW46">
        <f t="shared" si="71"/>
        <v>1</v>
      </c>
      <c r="AX46">
        <f t="shared" si="71"/>
        <v>1</v>
      </c>
      <c r="AY46">
        <f t="shared" si="71"/>
        <v>1</v>
      </c>
      <c r="AZ46">
        <f t="shared" si="71"/>
        <v>1</v>
      </c>
      <c r="BA46">
        <f t="shared" si="71"/>
        <v>1</v>
      </c>
      <c r="BB46">
        <f t="shared" si="71"/>
        <v>1</v>
      </c>
      <c r="BC46">
        <f t="shared" si="71"/>
        <v>1</v>
      </c>
      <c r="BD46">
        <f t="shared" si="71"/>
        <v>1</v>
      </c>
      <c r="BE46">
        <f t="shared" si="71"/>
        <v>1</v>
      </c>
      <c r="BF46">
        <f t="shared" si="71"/>
        <v>1</v>
      </c>
      <c r="BG46">
        <f t="shared" si="71"/>
        <v>1</v>
      </c>
      <c r="BH46">
        <f t="shared" si="71"/>
        <v>1</v>
      </c>
      <c r="BI46">
        <f t="shared" si="71"/>
        <v>1</v>
      </c>
      <c r="BJ46">
        <f t="shared" si="71"/>
        <v>1</v>
      </c>
      <c r="BK46">
        <f t="shared" si="71"/>
        <v>1</v>
      </c>
      <c r="BL46">
        <f t="shared" si="71"/>
        <v>1</v>
      </c>
      <c r="BM46">
        <f t="shared" si="71"/>
        <v>1</v>
      </c>
      <c r="BN46">
        <f t="shared" si="71"/>
        <v>1</v>
      </c>
      <c r="BO46">
        <f t="shared" si="71"/>
        <v>1</v>
      </c>
      <c r="BP46">
        <f t="shared" si="71"/>
        <v>1</v>
      </c>
      <c r="BQ46">
        <f t="shared" si="71"/>
        <v>1</v>
      </c>
      <c r="BR46">
        <f t="shared" si="71"/>
        <v>1</v>
      </c>
      <c r="BS46">
        <f t="shared" si="71"/>
        <v>1</v>
      </c>
      <c r="BT46">
        <f t="shared" si="71"/>
        <v>1</v>
      </c>
      <c r="BU46">
        <f t="shared" si="71"/>
        <v>1</v>
      </c>
      <c r="BV46">
        <f t="shared" si="71"/>
        <v>1</v>
      </c>
      <c r="BW46">
        <f t="shared" si="71"/>
        <v>1</v>
      </c>
      <c r="BX46">
        <f t="shared" si="71"/>
        <v>1</v>
      </c>
      <c r="BY46">
        <f t="shared" si="71"/>
        <v>1</v>
      </c>
      <c r="BZ46">
        <f t="shared" si="71"/>
        <v>1</v>
      </c>
      <c r="CA46">
        <f t="shared" si="71"/>
        <v>1</v>
      </c>
      <c r="CB46">
        <f t="shared" si="71"/>
        <v>1</v>
      </c>
      <c r="CC46">
        <f t="shared" si="71"/>
        <v>1</v>
      </c>
      <c r="CD46">
        <f t="shared" si="71"/>
        <v>1</v>
      </c>
      <c r="CE46">
        <f t="shared" si="71"/>
        <v>1</v>
      </c>
      <c r="CF46">
        <f t="shared" si="71"/>
        <v>1</v>
      </c>
      <c r="CG46">
        <f t="shared" si="71"/>
        <v>1</v>
      </c>
      <c r="CH46">
        <f t="shared" si="71"/>
        <v>1</v>
      </c>
      <c r="CI46">
        <f t="shared" si="71"/>
        <v>1</v>
      </c>
      <c r="CJ46">
        <f t="shared" si="71"/>
        <v>1</v>
      </c>
      <c r="CK46">
        <f t="shared" si="71"/>
        <v>1</v>
      </c>
      <c r="CL46">
        <f t="shared" si="71"/>
        <v>1</v>
      </c>
      <c r="CM46">
        <f t="shared" si="71"/>
        <v>1</v>
      </c>
      <c r="CN46">
        <f t="shared" ref="CN46:EY46" si="72">VLOOKUP(CN48,$B$107:$E$159,4,FALSE)</f>
        <v>1</v>
      </c>
      <c r="CO46">
        <f t="shared" si="72"/>
        <v>1</v>
      </c>
      <c r="CP46">
        <f t="shared" si="72"/>
        <v>1</v>
      </c>
      <c r="CQ46">
        <f t="shared" si="72"/>
        <v>1</v>
      </c>
      <c r="CR46">
        <f t="shared" si="72"/>
        <v>1</v>
      </c>
      <c r="CS46">
        <f t="shared" si="72"/>
        <v>1</v>
      </c>
      <c r="CT46">
        <f t="shared" si="72"/>
        <v>1</v>
      </c>
      <c r="CU46">
        <f t="shared" si="72"/>
        <v>1</v>
      </c>
      <c r="CV46">
        <f t="shared" si="72"/>
        <v>1</v>
      </c>
      <c r="CW46">
        <f t="shared" si="72"/>
        <v>1</v>
      </c>
      <c r="CX46">
        <f t="shared" si="72"/>
        <v>1</v>
      </c>
      <c r="CY46">
        <f t="shared" si="72"/>
        <v>1</v>
      </c>
      <c r="CZ46">
        <f t="shared" si="72"/>
        <v>1</v>
      </c>
      <c r="DA46">
        <f t="shared" si="72"/>
        <v>1</v>
      </c>
      <c r="DB46">
        <f t="shared" si="72"/>
        <v>1</v>
      </c>
      <c r="DC46">
        <f t="shared" si="72"/>
        <v>1</v>
      </c>
      <c r="DD46">
        <f t="shared" si="72"/>
        <v>1</v>
      </c>
      <c r="DE46">
        <f t="shared" si="72"/>
        <v>1</v>
      </c>
      <c r="DF46">
        <f t="shared" si="72"/>
        <v>1</v>
      </c>
      <c r="DG46">
        <f t="shared" si="72"/>
        <v>1</v>
      </c>
      <c r="DH46">
        <f t="shared" si="72"/>
        <v>1</v>
      </c>
      <c r="DI46">
        <f t="shared" si="72"/>
        <v>1</v>
      </c>
      <c r="DJ46">
        <f t="shared" si="72"/>
        <v>1</v>
      </c>
      <c r="DK46">
        <f t="shared" si="72"/>
        <v>1</v>
      </c>
      <c r="DL46">
        <f t="shared" si="72"/>
        <v>1</v>
      </c>
      <c r="DM46">
        <f t="shared" si="72"/>
        <v>1</v>
      </c>
      <c r="DN46">
        <f t="shared" si="72"/>
        <v>1</v>
      </c>
      <c r="DO46">
        <f t="shared" si="72"/>
        <v>1</v>
      </c>
      <c r="DP46">
        <f t="shared" si="72"/>
        <v>1</v>
      </c>
      <c r="DQ46">
        <f t="shared" si="72"/>
        <v>1</v>
      </c>
      <c r="DR46">
        <f t="shared" si="72"/>
        <v>1</v>
      </c>
      <c r="DS46">
        <f t="shared" si="72"/>
        <v>1</v>
      </c>
      <c r="DT46">
        <f t="shared" si="72"/>
        <v>1</v>
      </c>
      <c r="DU46">
        <f t="shared" si="72"/>
        <v>1</v>
      </c>
      <c r="DV46">
        <f t="shared" si="72"/>
        <v>1</v>
      </c>
      <c r="DW46">
        <f t="shared" si="72"/>
        <v>1</v>
      </c>
      <c r="DX46">
        <f t="shared" si="72"/>
        <v>1</v>
      </c>
      <c r="DY46">
        <f t="shared" si="72"/>
        <v>1</v>
      </c>
      <c r="DZ46">
        <f t="shared" si="72"/>
        <v>1</v>
      </c>
      <c r="EA46">
        <f t="shared" si="72"/>
        <v>1</v>
      </c>
      <c r="EB46">
        <f t="shared" si="72"/>
        <v>1</v>
      </c>
      <c r="EC46">
        <f t="shared" si="72"/>
        <v>1</v>
      </c>
      <c r="ED46">
        <f t="shared" si="72"/>
        <v>1</v>
      </c>
      <c r="EE46">
        <f t="shared" si="72"/>
        <v>1</v>
      </c>
      <c r="EF46">
        <f t="shared" si="72"/>
        <v>1</v>
      </c>
      <c r="EG46">
        <f t="shared" si="72"/>
        <v>1</v>
      </c>
      <c r="EH46">
        <f t="shared" si="72"/>
        <v>1</v>
      </c>
      <c r="EI46">
        <f t="shared" si="72"/>
        <v>1</v>
      </c>
      <c r="EJ46">
        <f t="shared" si="72"/>
        <v>1</v>
      </c>
      <c r="EK46">
        <f t="shared" si="72"/>
        <v>1</v>
      </c>
      <c r="EL46">
        <f t="shared" si="72"/>
        <v>1</v>
      </c>
      <c r="EM46">
        <f t="shared" si="72"/>
        <v>1</v>
      </c>
      <c r="EN46">
        <f t="shared" si="72"/>
        <v>1</v>
      </c>
      <c r="EO46">
        <f t="shared" si="72"/>
        <v>1</v>
      </c>
      <c r="EP46">
        <f t="shared" si="72"/>
        <v>1</v>
      </c>
      <c r="EQ46">
        <f t="shared" si="72"/>
        <v>1</v>
      </c>
      <c r="ER46">
        <f t="shared" si="72"/>
        <v>1</v>
      </c>
      <c r="ES46">
        <f t="shared" si="72"/>
        <v>1</v>
      </c>
      <c r="ET46">
        <f t="shared" si="72"/>
        <v>1</v>
      </c>
      <c r="EU46">
        <f t="shared" si="72"/>
        <v>1</v>
      </c>
      <c r="EV46">
        <f t="shared" si="72"/>
        <v>1</v>
      </c>
      <c r="EW46">
        <f t="shared" si="72"/>
        <v>1</v>
      </c>
      <c r="EX46">
        <f t="shared" si="72"/>
        <v>1</v>
      </c>
      <c r="EY46">
        <f t="shared" si="72"/>
        <v>1</v>
      </c>
      <c r="EZ46">
        <f t="shared" ref="EZ46:HK46" si="73">VLOOKUP(EZ48,$B$107:$E$159,4,FALSE)</f>
        <v>1</v>
      </c>
      <c r="FA46">
        <f t="shared" si="73"/>
        <v>1</v>
      </c>
      <c r="FB46">
        <f t="shared" si="73"/>
        <v>1</v>
      </c>
      <c r="FC46">
        <f t="shared" si="73"/>
        <v>1</v>
      </c>
      <c r="FD46">
        <f t="shared" si="73"/>
        <v>1</v>
      </c>
      <c r="FE46">
        <f t="shared" si="73"/>
        <v>1</v>
      </c>
      <c r="FF46">
        <f t="shared" si="73"/>
        <v>1</v>
      </c>
      <c r="FG46">
        <f t="shared" si="73"/>
        <v>1</v>
      </c>
      <c r="FH46">
        <f t="shared" si="73"/>
        <v>1</v>
      </c>
      <c r="FI46">
        <f t="shared" si="73"/>
        <v>1</v>
      </c>
      <c r="FJ46">
        <f t="shared" si="73"/>
        <v>1</v>
      </c>
      <c r="FK46">
        <f t="shared" si="73"/>
        <v>1</v>
      </c>
      <c r="FL46">
        <f t="shared" si="73"/>
        <v>1</v>
      </c>
      <c r="FM46">
        <f t="shared" si="73"/>
        <v>1</v>
      </c>
      <c r="FN46">
        <f t="shared" si="73"/>
        <v>1</v>
      </c>
      <c r="FO46">
        <f t="shared" si="73"/>
        <v>1</v>
      </c>
      <c r="FP46">
        <f t="shared" si="73"/>
        <v>1</v>
      </c>
      <c r="FQ46">
        <f t="shared" si="73"/>
        <v>1</v>
      </c>
      <c r="FR46">
        <f t="shared" si="73"/>
        <v>1</v>
      </c>
      <c r="FS46">
        <f t="shared" si="73"/>
        <v>1</v>
      </c>
      <c r="FT46">
        <f t="shared" si="73"/>
        <v>1</v>
      </c>
      <c r="FU46">
        <f t="shared" si="73"/>
        <v>1</v>
      </c>
      <c r="FV46">
        <f t="shared" si="73"/>
        <v>1</v>
      </c>
      <c r="FW46">
        <f t="shared" si="73"/>
        <v>1</v>
      </c>
      <c r="FX46">
        <f t="shared" si="73"/>
        <v>1</v>
      </c>
      <c r="FY46">
        <f t="shared" si="73"/>
        <v>1</v>
      </c>
      <c r="FZ46">
        <f t="shared" si="73"/>
        <v>1</v>
      </c>
      <c r="GA46">
        <f t="shared" si="73"/>
        <v>1</v>
      </c>
      <c r="GB46">
        <f t="shared" si="73"/>
        <v>1</v>
      </c>
      <c r="GC46">
        <f t="shared" si="73"/>
        <v>1</v>
      </c>
      <c r="GD46">
        <f t="shared" si="73"/>
        <v>1</v>
      </c>
      <c r="GE46">
        <f t="shared" si="73"/>
        <v>1</v>
      </c>
      <c r="GF46">
        <f t="shared" si="73"/>
        <v>1</v>
      </c>
      <c r="GG46">
        <f t="shared" si="73"/>
        <v>1</v>
      </c>
      <c r="GH46">
        <f t="shared" si="73"/>
        <v>1</v>
      </c>
      <c r="GI46">
        <f t="shared" si="73"/>
        <v>1</v>
      </c>
      <c r="GJ46">
        <f t="shared" si="73"/>
        <v>1</v>
      </c>
      <c r="GK46">
        <f t="shared" si="73"/>
        <v>1</v>
      </c>
      <c r="GL46">
        <f t="shared" si="73"/>
        <v>1</v>
      </c>
      <c r="GM46">
        <f t="shared" si="73"/>
        <v>1</v>
      </c>
      <c r="GN46">
        <f t="shared" si="73"/>
        <v>1</v>
      </c>
      <c r="GO46">
        <f t="shared" si="73"/>
        <v>1</v>
      </c>
      <c r="GP46">
        <f t="shared" si="73"/>
        <v>1</v>
      </c>
      <c r="GQ46">
        <f t="shared" si="73"/>
        <v>1</v>
      </c>
      <c r="GR46">
        <f t="shared" si="73"/>
        <v>1</v>
      </c>
      <c r="GS46">
        <f t="shared" si="73"/>
        <v>1</v>
      </c>
      <c r="GT46">
        <f t="shared" si="73"/>
        <v>1</v>
      </c>
      <c r="GU46">
        <f t="shared" si="73"/>
        <v>1</v>
      </c>
      <c r="GV46">
        <f t="shared" si="73"/>
        <v>1</v>
      </c>
      <c r="GW46">
        <f t="shared" si="73"/>
        <v>1</v>
      </c>
      <c r="GX46">
        <f t="shared" si="73"/>
        <v>1</v>
      </c>
      <c r="GY46">
        <f t="shared" si="73"/>
        <v>1</v>
      </c>
      <c r="GZ46">
        <f t="shared" si="73"/>
        <v>1</v>
      </c>
      <c r="HA46">
        <f t="shared" si="73"/>
        <v>1</v>
      </c>
      <c r="HB46">
        <f t="shared" si="73"/>
        <v>1</v>
      </c>
      <c r="HC46">
        <f t="shared" si="73"/>
        <v>1</v>
      </c>
      <c r="HD46">
        <f t="shared" si="73"/>
        <v>1</v>
      </c>
      <c r="HE46">
        <f t="shared" si="73"/>
        <v>1</v>
      </c>
      <c r="HF46">
        <f t="shared" si="73"/>
        <v>1</v>
      </c>
      <c r="HG46">
        <f t="shared" si="73"/>
        <v>1</v>
      </c>
      <c r="HH46">
        <f t="shared" si="73"/>
        <v>1</v>
      </c>
      <c r="HI46">
        <f t="shared" si="73"/>
        <v>1</v>
      </c>
      <c r="HJ46">
        <f t="shared" si="73"/>
        <v>1</v>
      </c>
      <c r="HK46">
        <f t="shared" si="73"/>
        <v>1</v>
      </c>
      <c r="HL46">
        <f t="shared" ref="HL46:JW46" si="74">VLOOKUP(HL48,$B$107:$E$159,4,FALSE)</f>
        <v>1</v>
      </c>
      <c r="HM46">
        <f t="shared" si="74"/>
        <v>1</v>
      </c>
      <c r="HN46">
        <f t="shared" si="74"/>
        <v>2</v>
      </c>
      <c r="HO46">
        <f t="shared" si="74"/>
        <v>2</v>
      </c>
      <c r="HP46">
        <f t="shared" si="74"/>
        <v>2</v>
      </c>
      <c r="HQ46">
        <f t="shared" si="74"/>
        <v>2</v>
      </c>
      <c r="HR46">
        <f t="shared" si="74"/>
        <v>2</v>
      </c>
      <c r="HS46">
        <f t="shared" si="74"/>
        <v>2</v>
      </c>
      <c r="HT46">
        <f t="shared" si="74"/>
        <v>2</v>
      </c>
      <c r="HU46">
        <f t="shared" si="74"/>
        <v>2</v>
      </c>
      <c r="HV46">
        <f t="shared" si="74"/>
        <v>2</v>
      </c>
      <c r="HW46">
        <f t="shared" si="74"/>
        <v>2</v>
      </c>
      <c r="HX46">
        <f t="shared" si="74"/>
        <v>2</v>
      </c>
      <c r="HY46">
        <f t="shared" si="74"/>
        <v>2</v>
      </c>
      <c r="HZ46">
        <f t="shared" si="74"/>
        <v>2</v>
      </c>
      <c r="IA46">
        <f t="shared" si="74"/>
        <v>2</v>
      </c>
      <c r="IB46">
        <f t="shared" si="74"/>
        <v>2</v>
      </c>
      <c r="IC46">
        <f t="shared" si="74"/>
        <v>2</v>
      </c>
      <c r="ID46">
        <f t="shared" si="74"/>
        <v>2</v>
      </c>
      <c r="IE46">
        <f t="shared" si="74"/>
        <v>2</v>
      </c>
      <c r="IF46">
        <f t="shared" si="74"/>
        <v>2</v>
      </c>
      <c r="IG46">
        <f t="shared" si="74"/>
        <v>2</v>
      </c>
      <c r="IH46">
        <f t="shared" si="74"/>
        <v>2</v>
      </c>
      <c r="II46">
        <f t="shared" si="74"/>
        <v>2</v>
      </c>
      <c r="IJ46">
        <f t="shared" si="74"/>
        <v>2</v>
      </c>
      <c r="IK46">
        <f t="shared" si="74"/>
        <v>2</v>
      </c>
      <c r="IL46">
        <f t="shared" si="74"/>
        <v>2</v>
      </c>
      <c r="IM46">
        <f t="shared" si="74"/>
        <v>2</v>
      </c>
      <c r="IN46">
        <f t="shared" si="74"/>
        <v>2</v>
      </c>
      <c r="IO46">
        <f t="shared" si="74"/>
        <v>2</v>
      </c>
      <c r="IP46">
        <f t="shared" si="74"/>
        <v>2</v>
      </c>
      <c r="IQ46">
        <f t="shared" si="74"/>
        <v>2</v>
      </c>
      <c r="IR46">
        <f t="shared" si="74"/>
        <v>2</v>
      </c>
      <c r="IS46">
        <f t="shared" si="74"/>
        <v>2</v>
      </c>
      <c r="IT46">
        <f t="shared" si="74"/>
        <v>2</v>
      </c>
      <c r="IU46">
        <f t="shared" si="74"/>
        <v>2</v>
      </c>
      <c r="IV46">
        <f t="shared" si="74"/>
        <v>2</v>
      </c>
      <c r="IW46">
        <f t="shared" si="74"/>
        <v>2</v>
      </c>
      <c r="IX46">
        <f t="shared" si="74"/>
        <v>2</v>
      </c>
      <c r="IY46">
        <f t="shared" si="74"/>
        <v>2</v>
      </c>
      <c r="IZ46">
        <f t="shared" si="74"/>
        <v>2</v>
      </c>
      <c r="JA46">
        <f t="shared" si="74"/>
        <v>2</v>
      </c>
      <c r="JB46">
        <f t="shared" si="74"/>
        <v>2</v>
      </c>
      <c r="JC46">
        <f t="shared" si="74"/>
        <v>2</v>
      </c>
      <c r="JD46">
        <f t="shared" si="74"/>
        <v>2</v>
      </c>
      <c r="JE46">
        <f t="shared" si="74"/>
        <v>2</v>
      </c>
      <c r="JF46">
        <f t="shared" si="74"/>
        <v>2</v>
      </c>
      <c r="JG46">
        <f t="shared" si="74"/>
        <v>2</v>
      </c>
      <c r="JH46">
        <f t="shared" si="74"/>
        <v>2</v>
      </c>
      <c r="JI46">
        <f t="shared" si="74"/>
        <v>2</v>
      </c>
      <c r="JJ46">
        <f t="shared" si="74"/>
        <v>2</v>
      </c>
      <c r="JK46">
        <f t="shared" si="74"/>
        <v>2</v>
      </c>
      <c r="JL46">
        <f t="shared" si="74"/>
        <v>2</v>
      </c>
      <c r="JM46">
        <f t="shared" si="74"/>
        <v>2</v>
      </c>
      <c r="JN46">
        <f t="shared" si="74"/>
        <v>2</v>
      </c>
      <c r="JO46">
        <f t="shared" si="74"/>
        <v>2</v>
      </c>
      <c r="JP46">
        <f t="shared" si="74"/>
        <v>2</v>
      </c>
      <c r="JQ46">
        <f t="shared" si="74"/>
        <v>2</v>
      </c>
      <c r="JR46">
        <f t="shared" si="74"/>
        <v>2</v>
      </c>
      <c r="JS46">
        <f t="shared" si="74"/>
        <v>2</v>
      </c>
      <c r="JT46">
        <f t="shared" si="74"/>
        <v>2</v>
      </c>
      <c r="JU46">
        <f t="shared" si="74"/>
        <v>2</v>
      </c>
      <c r="JV46">
        <f t="shared" si="74"/>
        <v>2</v>
      </c>
      <c r="JW46">
        <f t="shared" si="74"/>
        <v>2</v>
      </c>
      <c r="JX46">
        <f t="shared" ref="JX46:MI46" si="75">VLOOKUP(JX48,$B$107:$E$159,4,FALSE)</f>
        <v>2</v>
      </c>
      <c r="JY46">
        <f t="shared" si="75"/>
        <v>2</v>
      </c>
      <c r="JZ46">
        <f t="shared" si="75"/>
        <v>2</v>
      </c>
      <c r="KA46">
        <f t="shared" si="75"/>
        <v>2</v>
      </c>
      <c r="KB46">
        <f t="shared" si="75"/>
        <v>2</v>
      </c>
      <c r="KC46">
        <f t="shared" si="75"/>
        <v>2</v>
      </c>
      <c r="KD46">
        <f t="shared" si="75"/>
        <v>2</v>
      </c>
      <c r="KE46">
        <f t="shared" si="75"/>
        <v>2</v>
      </c>
      <c r="KF46">
        <f t="shared" si="75"/>
        <v>2</v>
      </c>
      <c r="KG46">
        <f t="shared" si="75"/>
        <v>2</v>
      </c>
      <c r="KH46">
        <f t="shared" si="75"/>
        <v>2</v>
      </c>
      <c r="KI46">
        <f t="shared" si="75"/>
        <v>2</v>
      </c>
      <c r="KJ46">
        <f t="shared" si="75"/>
        <v>2</v>
      </c>
      <c r="KK46">
        <f t="shared" si="75"/>
        <v>2</v>
      </c>
      <c r="KL46">
        <f t="shared" si="75"/>
        <v>2</v>
      </c>
      <c r="KM46">
        <f t="shared" si="75"/>
        <v>2</v>
      </c>
      <c r="KN46">
        <f t="shared" si="75"/>
        <v>2</v>
      </c>
      <c r="KO46">
        <f t="shared" si="75"/>
        <v>2</v>
      </c>
      <c r="KP46">
        <f t="shared" si="75"/>
        <v>2</v>
      </c>
      <c r="KQ46">
        <f t="shared" si="75"/>
        <v>2</v>
      </c>
      <c r="KR46">
        <f t="shared" si="75"/>
        <v>2</v>
      </c>
      <c r="KS46">
        <f t="shared" si="75"/>
        <v>2</v>
      </c>
      <c r="KT46">
        <f t="shared" si="75"/>
        <v>2</v>
      </c>
      <c r="KU46">
        <f t="shared" si="75"/>
        <v>2</v>
      </c>
      <c r="KV46">
        <f t="shared" si="75"/>
        <v>2</v>
      </c>
      <c r="KW46">
        <f t="shared" si="75"/>
        <v>2</v>
      </c>
      <c r="KX46">
        <f t="shared" si="75"/>
        <v>2</v>
      </c>
      <c r="KY46">
        <f t="shared" si="75"/>
        <v>2</v>
      </c>
      <c r="KZ46">
        <f t="shared" si="75"/>
        <v>2</v>
      </c>
      <c r="LA46">
        <f t="shared" si="75"/>
        <v>2</v>
      </c>
      <c r="LB46">
        <f t="shared" si="75"/>
        <v>2</v>
      </c>
      <c r="LC46">
        <f t="shared" si="75"/>
        <v>2</v>
      </c>
      <c r="LD46">
        <f t="shared" si="75"/>
        <v>2</v>
      </c>
      <c r="LE46">
        <f t="shared" si="75"/>
        <v>2</v>
      </c>
      <c r="LF46">
        <f t="shared" si="75"/>
        <v>2</v>
      </c>
      <c r="LG46">
        <f t="shared" si="75"/>
        <v>2</v>
      </c>
      <c r="LH46">
        <f t="shared" si="75"/>
        <v>2</v>
      </c>
      <c r="LI46">
        <f t="shared" si="75"/>
        <v>2</v>
      </c>
      <c r="LJ46">
        <f t="shared" si="75"/>
        <v>2</v>
      </c>
      <c r="LK46">
        <f t="shared" si="75"/>
        <v>2</v>
      </c>
      <c r="LL46">
        <f t="shared" si="75"/>
        <v>2</v>
      </c>
      <c r="LM46">
        <f t="shared" si="75"/>
        <v>2</v>
      </c>
      <c r="LN46">
        <f t="shared" si="75"/>
        <v>2</v>
      </c>
      <c r="LO46">
        <f t="shared" si="75"/>
        <v>2</v>
      </c>
      <c r="LP46">
        <f t="shared" si="75"/>
        <v>2</v>
      </c>
      <c r="LQ46">
        <f t="shared" si="75"/>
        <v>2</v>
      </c>
      <c r="LR46">
        <f t="shared" si="75"/>
        <v>2</v>
      </c>
      <c r="LS46">
        <f t="shared" si="75"/>
        <v>2</v>
      </c>
      <c r="LT46">
        <f t="shared" si="75"/>
        <v>2</v>
      </c>
      <c r="LU46">
        <f t="shared" si="75"/>
        <v>2</v>
      </c>
      <c r="LV46">
        <f t="shared" si="75"/>
        <v>2</v>
      </c>
      <c r="LW46">
        <f t="shared" si="75"/>
        <v>2</v>
      </c>
      <c r="LX46">
        <f t="shared" si="75"/>
        <v>2</v>
      </c>
      <c r="LY46">
        <f t="shared" si="75"/>
        <v>2</v>
      </c>
      <c r="LZ46">
        <f t="shared" si="75"/>
        <v>2</v>
      </c>
      <c r="MA46">
        <f t="shared" si="75"/>
        <v>2</v>
      </c>
      <c r="MB46">
        <f t="shared" si="75"/>
        <v>2</v>
      </c>
      <c r="MC46">
        <f t="shared" si="75"/>
        <v>2</v>
      </c>
      <c r="MD46">
        <f t="shared" si="75"/>
        <v>2</v>
      </c>
      <c r="ME46">
        <f t="shared" si="75"/>
        <v>2</v>
      </c>
      <c r="MF46">
        <f t="shared" si="75"/>
        <v>2</v>
      </c>
      <c r="MG46">
        <f t="shared" si="75"/>
        <v>2</v>
      </c>
      <c r="MH46">
        <f t="shared" si="75"/>
        <v>2</v>
      </c>
      <c r="MI46">
        <f t="shared" si="75"/>
        <v>2</v>
      </c>
      <c r="MJ46">
        <f t="shared" ref="MJ46:OU46" si="76">VLOOKUP(MJ48,$B$107:$E$159,4,FALSE)</f>
        <v>2</v>
      </c>
      <c r="MK46">
        <f t="shared" si="76"/>
        <v>2</v>
      </c>
      <c r="ML46">
        <f t="shared" si="76"/>
        <v>2</v>
      </c>
      <c r="MM46">
        <f t="shared" si="76"/>
        <v>2</v>
      </c>
      <c r="MN46">
        <f t="shared" si="76"/>
        <v>2</v>
      </c>
      <c r="MO46">
        <f t="shared" si="76"/>
        <v>2</v>
      </c>
      <c r="MP46">
        <f t="shared" si="76"/>
        <v>2</v>
      </c>
      <c r="MQ46">
        <f t="shared" si="76"/>
        <v>2</v>
      </c>
      <c r="MR46">
        <f t="shared" si="76"/>
        <v>2</v>
      </c>
      <c r="MS46">
        <f t="shared" si="76"/>
        <v>2</v>
      </c>
      <c r="MT46">
        <f t="shared" si="76"/>
        <v>2</v>
      </c>
      <c r="MU46">
        <f t="shared" si="76"/>
        <v>2</v>
      </c>
      <c r="MV46">
        <f t="shared" si="76"/>
        <v>2</v>
      </c>
      <c r="MW46">
        <f t="shared" si="76"/>
        <v>2</v>
      </c>
      <c r="MX46">
        <f t="shared" si="76"/>
        <v>2</v>
      </c>
      <c r="MY46">
        <f t="shared" si="76"/>
        <v>2</v>
      </c>
      <c r="MZ46">
        <f t="shared" si="76"/>
        <v>2</v>
      </c>
      <c r="NA46">
        <f t="shared" si="76"/>
        <v>2</v>
      </c>
      <c r="NB46">
        <f t="shared" si="76"/>
        <v>2</v>
      </c>
      <c r="NC46">
        <f t="shared" si="76"/>
        <v>2</v>
      </c>
      <c r="ND46">
        <f t="shared" si="76"/>
        <v>2</v>
      </c>
      <c r="NE46">
        <f t="shared" si="76"/>
        <v>2</v>
      </c>
      <c r="NF46">
        <f t="shared" si="76"/>
        <v>2</v>
      </c>
      <c r="NG46">
        <f t="shared" si="76"/>
        <v>2</v>
      </c>
      <c r="NH46">
        <f t="shared" si="76"/>
        <v>2</v>
      </c>
      <c r="NI46">
        <f t="shared" si="76"/>
        <v>2</v>
      </c>
      <c r="NJ46">
        <f t="shared" si="76"/>
        <v>2</v>
      </c>
      <c r="NK46">
        <f t="shared" si="76"/>
        <v>2</v>
      </c>
      <c r="NL46">
        <f t="shared" si="76"/>
        <v>2</v>
      </c>
      <c r="NM46">
        <f t="shared" si="76"/>
        <v>2</v>
      </c>
      <c r="NN46">
        <f t="shared" si="76"/>
        <v>2</v>
      </c>
      <c r="NO46">
        <f t="shared" si="76"/>
        <v>2</v>
      </c>
      <c r="NP46">
        <f t="shared" si="76"/>
        <v>2</v>
      </c>
      <c r="NQ46">
        <f t="shared" si="76"/>
        <v>2</v>
      </c>
      <c r="NR46">
        <f t="shared" si="76"/>
        <v>2</v>
      </c>
      <c r="NS46">
        <f t="shared" si="76"/>
        <v>2</v>
      </c>
      <c r="NT46">
        <f t="shared" si="76"/>
        <v>2</v>
      </c>
      <c r="NU46">
        <f t="shared" si="76"/>
        <v>2</v>
      </c>
      <c r="NV46">
        <f t="shared" si="76"/>
        <v>2</v>
      </c>
      <c r="NW46">
        <f t="shared" si="76"/>
        <v>2</v>
      </c>
      <c r="NX46">
        <f t="shared" si="76"/>
        <v>2</v>
      </c>
      <c r="NY46">
        <f t="shared" si="76"/>
        <v>2</v>
      </c>
      <c r="NZ46">
        <f t="shared" si="76"/>
        <v>2</v>
      </c>
      <c r="OA46">
        <f t="shared" si="76"/>
        <v>2</v>
      </c>
      <c r="OB46">
        <f t="shared" si="76"/>
        <v>2</v>
      </c>
      <c r="OC46">
        <f t="shared" si="76"/>
        <v>2</v>
      </c>
      <c r="OD46">
        <f t="shared" si="76"/>
        <v>2</v>
      </c>
      <c r="OE46">
        <f t="shared" si="76"/>
        <v>2</v>
      </c>
      <c r="OF46">
        <f t="shared" si="76"/>
        <v>2</v>
      </c>
      <c r="OG46">
        <f t="shared" si="76"/>
        <v>2</v>
      </c>
      <c r="OH46">
        <f t="shared" si="76"/>
        <v>2</v>
      </c>
      <c r="OI46">
        <f t="shared" si="76"/>
        <v>2</v>
      </c>
      <c r="OJ46">
        <f t="shared" si="76"/>
        <v>2</v>
      </c>
      <c r="OK46">
        <f t="shared" si="76"/>
        <v>2</v>
      </c>
      <c r="OL46">
        <f t="shared" si="76"/>
        <v>2</v>
      </c>
      <c r="OM46">
        <f t="shared" si="76"/>
        <v>2</v>
      </c>
      <c r="ON46">
        <f t="shared" si="76"/>
        <v>2</v>
      </c>
      <c r="OO46">
        <f t="shared" si="76"/>
        <v>2</v>
      </c>
      <c r="OP46">
        <f t="shared" si="76"/>
        <v>2</v>
      </c>
      <c r="OQ46">
        <f t="shared" si="76"/>
        <v>2</v>
      </c>
      <c r="OR46">
        <f t="shared" si="76"/>
        <v>2</v>
      </c>
      <c r="OS46">
        <f t="shared" si="76"/>
        <v>2</v>
      </c>
      <c r="OT46">
        <f t="shared" si="76"/>
        <v>2</v>
      </c>
      <c r="OU46">
        <f t="shared" si="76"/>
        <v>2</v>
      </c>
      <c r="OV46">
        <f t="shared" ref="OV46:RG46" si="77">VLOOKUP(OV48,$B$107:$E$159,4,FALSE)</f>
        <v>2</v>
      </c>
      <c r="OW46">
        <f t="shared" si="77"/>
        <v>2</v>
      </c>
      <c r="OX46">
        <f t="shared" si="77"/>
        <v>2</v>
      </c>
      <c r="OY46">
        <f t="shared" si="77"/>
        <v>2</v>
      </c>
      <c r="OZ46">
        <f t="shared" si="77"/>
        <v>2</v>
      </c>
      <c r="PA46">
        <f t="shared" si="77"/>
        <v>3</v>
      </c>
      <c r="PB46">
        <f t="shared" si="77"/>
        <v>3</v>
      </c>
      <c r="PC46">
        <f t="shared" si="77"/>
        <v>3</v>
      </c>
      <c r="PD46">
        <f t="shared" si="77"/>
        <v>3</v>
      </c>
      <c r="PE46">
        <f t="shared" si="77"/>
        <v>3</v>
      </c>
      <c r="PF46">
        <f t="shared" si="77"/>
        <v>3</v>
      </c>
      <c r="PG46">
        <f t="shared" si="77"/>
        <v>3</v>
      </c>
      <c r="PH46">
        <f t="shared" si="77"/>
        <v>3</v>
      </c>
      <c r="PI46">
        <f t="shared" si="77"/>
        <v>3</v>
      </c>
      <c r="PJ46">
        <f t="shared" si="77"/>
        <v>3</v>
      </c>
      <c r="PK46">
        <f t="shared" si="77"/>
        <v>3</v>
      </c>
      <c r="PL46">
        <f t="shared" si="77"/>
        <v>3</v>
      </c>
      <c r="PM46">
        <f t="shared" si="77"/>
        <v>3</v>
      </c>
      <c r="PN46">
        <f t="shared" si="77"/>
        <v>3</v>
      </c>
      <c r="PO46">
        <f t="shared" si="77"/>
        <v>3</v>
      </c>
      <c r="PP46">
        <f t="shared" si="77"/>
        <v>3</v>
      </c>
      <c r="PQ46">
        <f t="shared" si="77"/>
        <v>3</v>
      </c>
      <c r="PR46">
        <f t="shared" si="77"/>
        <v>3</v>
      </c>
      <c r="PS46">
        <f t="shared" si="77"/>
        <v>3</v>
      </c>
      <c r="PT46">
        <f t="shared" si="77"/>
        <v>3</v>
      </c>
      <c r="PU46">
        <f t="shared" si="77"/>
        <v>3</v>
      </c>
      <c r="PV46">
        <f t="shared" si="77"/>
        <v>3</v>
      </c>
      <c r="PW46">
        <f t="shared" si="77"/>
        <v>3</v>
      </c>
      <c r="PX46">
        <f t="shared" si="77"/>
        <v>3</v>
      </c>
      <c r="PY46">
        <f t="shared" si="77"/>
        <v>3</v>
      </c>
      <c r="PZ46">
        <f t="shared" si="77"/>
        <v>3</v>
      </c>
      <c r="QA46">
        <f t="shared" si="77"/>
        <v>3</v>
      </c>
      <c r="QB46">
        <f t="shared" si="77"/>
        <v>3</v>
      </c>
      <c r="QC46">
        <f t="shared" si="77"/>
        <v>3</v>
      </c>
      <c r="QD46">
        <f t="shared" si="77"/>
        <v>3</v>
      </c>
      <c r="QE46">
        <f t="shared" si="77"/>
        <v>3</v>
      </c>
      <c r="QF46">
        <f t="shared" si="77"/>
        <v>3</v>
      </c>
      <c r="QG46">
        <f t="shared" si="77"/>
        <v>3</v>
      </c>
      <c r="QH46">
        <f t="shared" si="77"/>
        <v>3</v>
      </c>
      <c r="QI46">
        <f t="shared" si="77"/>
        <v>3</v>
      </c>
      <c r="QJ46">
        <f t="shared" si="77"/>
        <v>3</v>
      </c>
      <c r="QK46">
        <f t="shared" si="77"/>
        <v>3</v>
      </c>
      <c r="QL46">
        <f t="shared" si="77"/>
        <v>3</v>
      </c>
      <c r="QM46">
        <f t="shared" si="77"/>
        <v>3</v>
      </c>
      <c r="QN46">
        <f t="shared" si="77"/>
        <v>3</v>
      </c>
      <c r="QO46">
        <f t="shared" si="77"/>
        <v>3</v>
      </c>
      <c r="QP46">
        <f t="shared" si="77"/>
        <v>3</v>
      </c>
      <c r="QQ46">
        <f t="shared" si="77"/>
        <v>3</v>
      </c>
      <c r="QR46">
        <f t="shared" si="77"/>
        <v>3</v>
      </c>
      <c r="QS46">
        <f t="shared" si="77"/>
        <v>3</v>
      </c>
      <c r="QT46">
        <f t="shared" si="77"/>
        <v>3</v>
      </c>
      <c r="QU46">
        <f t="shared" si="77"/>
        <v>3</v>
      </c>
      <c r="QV46">
        <f t="shared" si="77"/>
        <v>3</v>
      </c>
      <c r="QW46">
        <f t="shared" si="77"/>
        <v>3</v>
      </c>
      <c r="QX46">
        <f t="shared" si="77"/>
        <v>3</v>
      </c>
      <c r="QY46">
        <f t="shared" si="77"/>
        <v>3</v>
      </c>
      <c r="QZ46">
        <f t="shared" si="77"/>
        <v>3</v>
      </c>
      <c r="RA46">
        <f t="shared" si="77"/>
        <v>3</v>
      </c>
      <c r="RB46">
        <f t="shared" si="77"/>
        <v>3</v>
      </c>
      <c r="RC46">
        <f t="shared" si="77"/>
        <v>3</v>
      </c>
      <c r="RD46">
        <f t="shared" si="77"/>
        <v>3</v>
      </c>
      <c r="RE46">
        <f t="shared" si="77"/>
        <v>3</v>
      </c>
      <c r="RF46">
        <f t="shared" si="77"/>
        <v>3</v>
      </c>
      <c r="RG46">
        <f t="shared" si="77"/>
        <v>3</v>
      </c>
      <c r="RH46">
        <f t="shared" ref="RH46:TS46" si="78">VLOOKUP(RH48,$B$107:$E$159,4,FALSE)</f>
        <v>3</v>
      </c>
      <c r="RI46">
        <f t="shared" si="78"/>
        <v>3</v>
      </c>
      <c r="RJ46">
        <f t="shared" si="78"/>
        <v>3</v>
      </c>
      <c r="RK46">
        <f t="shared" si="78"/>
        <v>3</v>
      </c>
      <c r="RL46">
        <f t="shared" si="78"/>
        <v>3</v>
      </c>
      <c r="RM46">
        <f t="shared" si="78"/>
        <v>3</v>
      </c>
      <c r="RN46">
        <f t="shared" si="78"/>
        <v>3</v>
      </c>
      <c r="RO46">
        <f t="shared" si="78"/>
        <v>3</v>
      </c>
      <c r="RP46">
        <f t="shared" si="78"/>
        <v>3</v>
      </c>
      <c r="RQ46">
        <f t="shared" si="78"/>
        <v>3</v>
      </c>
      <c r="RR46">
        <f t="shared" si="78"/>
        <v>3</v>
      </c>
      <c r="RS46">
        <f t="shared" si="78"/>
        <v>3</v>
      </c>
      <c r="RT46">
        <f t="shared" si="78"/>
        <v>3</v>
      </c>
      <c r="RU46">
        <f t="shared" si="78"/>
        <v>3</v>
      </c>
      <c r="RV46">
        <f t="shared" si="78"/>
        <v>3</v>
      </c>
      <c r="RW46">
        <f t="shared" si="78"/>
        <v>3</v>
      </c>
      <c r="RX46">
        <f t="shared" si="78"/>
        <v>3</v>
      </c>
      <c r="RY46">
        <f t="shared" si="78"/>
        <v>3</v>
      </c>
      <c r="RZ46">
        <f t="shared" si="78"/>
        <v>3</v>
      </c>
      <c r="SA46">
        <f t="shared" si="78"/>
        <v>3</v>
      </c>
      <c r="SB46">
        <f t="shared" si="78"/>
        <v>3</v>
      </c>
      <c r="SC46">
        <f t="shared" si="78"/>
        <v>3</v>
      </c>
      <c r="SD46">
        <f t="shared" si="78"/>
        <v>3</v>
      </c>
      <c r="SE46">
        <f t="shared" si="78"/>
        <v>3</v>
      </c>
      <c r="SF46">
        <f t="shared" si="78"/>
        <v>3</v>
      </c>
      <c r="SG46">
        <f t="shared" si="78"/>
        <v>3</v>
      </c>
      <c r="SH46">
        <f t="shared" si="78"/>
        <v>3</v>
      </c>
      <c r="SI46">
        <f t="shared" si="78"/>
        <v>3</v>
      </c>
      <c r="SJ46">
        <f t="shared" si="78"/>
        <v>3</v>
      </c>
      <c r="SK46">
        <f t="shared" si="78"/>
        <v>3</v>
      </c>
      <c r="SL46">
        <f t="shared" si="78"/>
        <v>3</v>
      </c>
      <c r="SM46">
        <f t="shared" si="78"/>
        <v>3</v>
      </c>
      <c r="SN46">
        <f t="shared" si="78"/>
        <v>3</v>
      </c>
      <c r="SO46">
        <f t="shared" si="78"/>
        <v>3</v>
      </c>
      <c r="SP46">
        <f t="shared" si="78"/>
        <v>3</v>
      </c>
      <c r="SQ46">
        <f t="shared" si="78"/>
        <v>3</v>
      </c>
      <c r="SR46">
        <f t="shared" si="78"/>
        <v>3</v>
      </c>
      <c r="SS46">
        <f t="shared" si="78"/>
        <v>3</v>
      </c>
      <c r="ST46">
        <f t="shared" si="78"/>
        <v>3</v>
      </c>
      <c r="SU46">
        <f t="shared" si="78"/>
        <v>3</v>
      </c>
      <c r="SV46">
        <f t="shared" si="78"/>
        <v>3</v>
      </c>
      <c r="SW46">
        <f t="shared" si="78"/>
        <v>3</v>
      </c>
      <c r="SX46">
        <f t="shared" si="78"/>
        <v>3</v>
      </c>
      <c r="SY46">
        <f t="shared" si="78"/>
        <v>3</v>
      </c>
      <c r="SZ46">
        <f t="shared" si="78"/>
        <v>3</v>
      </c>
      <c r="TA46">
        <f t="shared" si="78"/>
        <v>3</v>
      </c>
      <c r="TB46">
        <f t="shared" si="78"/>
        <v>3</v>
      </c>
      <c r="TC46">
        <f t="shared" si="78"/>
        <v>3</v>
      </c>
      <c r="TD46">
        <f t="shared" si="78"/>
        <v>3</v>
      </c>
      <c r="TE46">
        <f t="shared" si="78"/>
        <v>3</v>
      </c>
      <c r="TF46">
        <f t="shared" si="78"/>
        <v>3</v>
      </c>
      <c r="TG46">
        <f t="shared" si="78"/>
        <v>3</v>
      </c>
      <c r="TH46">
        <f t="shared" si="78"/>
        <v>3</v>
      </c>
      <c r="TI46">
        <f t="shared" si="78"/>
        <v>3</v>
      </c>
      <c r="TJ46">
        <f t="shared" si="78"/>
        <v>3</v>
      </c>
      <c r="TK46">
        <f t="shared" si="78"/>
        <v>3</v>
      </c>
      <c r="TL46">
        <f t="shared" si="78"/>
        <v>3</v>
      </c>
      <c r="TM46">
        <f t="shared" si="78"/>
        <v>3</v>
      </c>
      <c r="TN46">
        <f t="shared" si="78"/>
        <v>3</v>
      </c>
      <c r="TO46">
        <f t="shared" si="78"/>
        <v>3</v>
      </c>
      <c r="TP46">
        <f t="shared" si="78"/>
        <v>3</v>
      </c>
      <c r="TQ46">
        <f t="shared" si="78"/>
        <v>3</v>
      </c>
      <c r="TR46">
        <f t="shared" si="78"/>
        <v>3</v>
      </c>
      <c r="TS46">
        <f t="shared" si="78"/>
        <v>3</v>
      </c>
      <c r="TT46">
        <f t="shared" ref="TT46:WE46" si="79">VLOOKUP(TT48,$B$107:$E$159,4,FALSE)</f>
        <v>3</v>
      </c>
      <c r="TU46">
        <f t="shared" si="79"/>
        <v>3</v>
      </c>
      <c r="TV46">
        <f t="shared" si="79"/>
        <v>3</v>
      </c>
      <c r="TW46">
        <f t="shared" si="79"/>
        <v>3</v>
      </c>
      <c r="TX46">
        <f t="shared" si="79"/>
        <v>3</v>
      </c>
      <c r="TY46">
        <f t="shared" si="79"/>
        <v>3</v>
      </c>
      <c r="TZ46">
        <f t="shared" si="79"/>
        <v>3</v>
      </c>
      <c r="UA46">
        <f t="shared" si="79"/>
        <v>3</v>
      </c>
      <c r="UB46">
        <f t="shared" si="79"/>
        <v>3</v>
      </c>
      <c r="UC46">
        <f t="shared" si="79"/>
        <v>3</v>
      </c>
      <c r="UD46">
        <f t="shared" si="79"/>
        <v>3</v>
      </c>
      <c r="UE46">
        <f t="shared" si="79"/>
        <v>3</v>
      </c>
      <c r="UF46">
        <f t="shared" si="79"/>
        <v>3</v>
      </c>
      <c r="UG46">
        <f t="shared" si="79"/>
        <v>3</v>
      </c>
      <c r="UH46">
        <f t="shared" si="79"/>
        <v>3</v>
      </c>
      <c r="UI46">
        <f t="shared" si="79"/>
        <v>3</v>
      </c>
      <c r="UJ46">
        <f t="shared" si="79"/>
        <v>3</v>
      </c>
      <c r="UK46">
        <f t="shared" si="79"/>
        <v>3</v>
      </c>
      <c r="UL46">
        <f t="shared" si="79"/>
        <v>3</v>
      </c>
      <c r="UM46">
        <f t="shared" si="79"/>
        <v>3</v>
      </c>
      <c r="UN46">
        <f t="shared" si="79"/>
        <v>3</v>
      </c>
      <c r="UO46">
        <f t="shared" si="79"/>
        <v>3</v>
      </c>
      <c r="UP46">
        <f t="shared" si="79"/>
        <v>3</v>
      </c>
      <c r="UQ46">
        <f t="shared" si="79"/>
        <v>3</v>
      </c>
      <c r="UR46">
        <f t="shared" si="79"/>
        <v>3</v>
      </c>
      <c r="US46">
        <f t="shared" si="79"/>
        <v>3</v>
      </c>
      <c r="UT46">
        <f t="shared" si="79"/>
        <v>3</v>
      </c>
      <c r="UU46">
        <f t="shared" si="79"/>
        <v>3</v>
      </c>
      <c r="UV46">
        <f t="shared" si="79"/>
        <v>3</v>
      </c>
      <c r="UW46">
        <f t="shared" si="79"/>
        <v>3</v>
      </c>
      <c r="UX46">
        <f t="shared" si="79"/>
        <v>3</v>
      </c>
      <c r="UY46">
        <f t="shared" si="79"/>
        <v>3</v>
      </c>
      <c r="UZ46">
        <f t="shared" si="79"/>
        <v>3</v>
      </c>
      <c r="VA46">
        <f t="shared" si="79"/>
        <v>3</v>
      </c>
      <c r="VB46">
        <f t="shared" si="79"/>
        <v>3</v>
      </c>
      <c r="VC46">
        <f t="shared" si="79"/>
        <v>3</v>
      </c>
      <c r="VD46">
        <f t="shared" si="79"/>
        <v>3</v>
      </c>
      <c r="VE46">
        <f t="shared" si="79"/>
        <v>3</v>
      </c>
      <c r="VF46">
        <f t="shared" si="79"/>
        <v>3</v>
      </c>
      <c r="VG46">
        <f t="shared" si="79"/>
        <v>3</v>
      </c>
      <c r="VH46">
        <f t="shared" si="79"/>
        <v>3</v>
      </c>
      <c r="VI46">
        <f t="shared" si="79"/>
        <v>3</v>
      </c>
      <c r="VJ46">
        <f t="shared" si="79"/>
        <v>3</v>
      </c>
      <c r="VK46">
        <f t="shared" si="79"/>
        <v>3</v>
      </c>
      <c r="VL46">
        <f t="shared" si="79"/>
        <v>3</v>
      </c>
      <c r="VM46">
        <f t="shared" si="79"/>
        <v>3</v>
      </c>
      <c r="VN46">
        <f t="shared" si="79"/>
        <v>3</v>
      </c>
      <c r="VO46">
        <f t="shared" si="79"/>
        <v>3</v>
      </c>
      <c r="VP46">
        <f t="shared" si="79"/>
        <v>3</v>
      </c>
      <c r="VQ46">
        <f t="shared" si="79"/>
        <v>3</v>
      </c>
      <c r="VR46">
        <f t="shared" si="79"/>
        <v>3</v>
      </c>
      <c r="VS46">
        <f t="shared" si="79"/>
        <v>3</v>
      </c>
      <c r="VT46">
        <f t="shared" si="79"/>
        <v>3</v>
      </c>
      <c r="VU46">
        <f t="shared" si="79"/>
        <v>3</v>
      </c>
      <c r="VV46">
        <f t="shared" si="79"/>
        <v>3</v>
      </c>
      <c r="VW46">
        <f t="shared" si="79"/>
        <v>3</v>
      </c>
      <c r="VX46">
        <f t="shared" si="79"/>
        <v>3</v>
      </c>
      <c r="VY46">
        <f t="shared" si="79"/>
        <v>3</v>
      </c>
      <c r="VZ46">
        <f t="shared" si="79"/>
        <v>3</v>
      </c>
      <c r="WA46">
        <f t="shared" si="79"/>
        <v>3</v>
      </c>
      <c r="WB46">
        <f t="shared" si="79"/>
        <v>3</v>
      </c>
      <c r="WC46">
        <f t="shared" si="79"/>
        <v>3</v>
      </c>
      <c r="WD46">
        <f t="shared" si="79"/>
        <v>3</v>
      </c>
      <c r="WE46">
        <f t="shared" si="79"/>
        <v>3</v>
      </c>
      <c r="WF46">
        <f t="shared" ref="WF46:YQ46" si="80">VLOOKUP(WF48,$B$107:$E$159,4,FALSE)</f>
        <v>3</v>
      </c>
      <c r="WG46">
        <f t="shared" si="80"/>
        <v>3</v>
      </c>
      <c r="WH46">
        <f t="shared" si="80"/>
        <v>3</v>
      </c>
      <c r="WI46">
        <f t="shared" si="80"/>
        <v>3</v>
      </c>
      <c r="WJ46">
        <f t="shared" si="80"/>
        <v>3</v>
      </c>
      <c r="WK46">
        <f t="shared" si="80"/>
        <v>3</v>
      </c>
      <c r="WL46">
        <f t="shared" si="80"/>
        <v>3</v>
      </c>
      <c r="WM46">
        <f t="shared" si="80"/>
        <v>3</v>
      </c>
      <c r="WN46">
        <f t="shared" si="80"/>
        <v>3</v>
      </c>
      <c r="WO46">
        <f t="shared" si="80"/>
        <v>3</v>
      </c>
      <c r="WP46">
        <f t="shared" si="80"/>
        <v>3</v>
      </c>
      <c r="WQ46">
        <f t="shared" si="80"/>
        <v>3</v>
      </c>
      <c r="WR46">
        <f t="shared" si="80"/>
        <v>3</v>
      </c>
      <c r="WS46">
        <f t="shared" si="80"/>
        <v>3</v>
      </c>
      <c r="WT46">
        <f t="shared" si="80"/>
        <v>3</v>
      </c>
      <c r="WU46">
        <f t="shared" si="80"/>
        <v>3</v>
      </c>
      <c r="WV46">
        <f t="shared" si="80"/>
        <v>3</v>
      </c>
      <c r="WW46">
        <f t="shared" si="80"/>
        <v>3</v>
      </c>
      <c r="WX46">
        <f t="shared" si="80"/>
        <v>3</v>
      </c>
      <c r="WY46">
        <f t="shared" si="80"/>
        <v>3</v>
      </c>
      <c r="WZ46">
        <f t="shared" si="80"/>
        <v>3</v>
      </c>
      <c r="XA46">
        <f t="shared" si="80"/>
        <v>3</v>
      </c>
      <c r="XB46">
        <f t="shared" si="80"/>
        <v>3</v>
      </c>
      <c r="XC46">
        <f t="shared" si="80"/>
        <v>4</v>
      </c>
      <c r="XD46">
        <f t="shared" si="80"/>
        <v>4</v>
      </c>
      <c r="XE46">
        <f t="shared" si="80"/>
        <v>4</v>
      </c>
      <c r="XF46">
        <f t="shared" si="80"/>
        <v>4</v>
      </c>
      <c r="XG46">
        <f t="shared" si="80"/>
        <v>4</v>
      </c>
      <c r="XH46">
        <f t="shared" si="80"/>
        <v>4</v>
      </c>
      <c r="XI46">
        <f t="shared" si="80"/>
        <v>4</v>
      </c>
      <c r="XJ46">
        <f t="shared" si="80"/>
        <v>4</v>
      </c>
      <c r="XK46">
        <f t="shared" si="80"/>
        <v>4</v>
      </c>
      <c r="XL46">
        <f t="shared" si="80"/>
        <v>4</v>
      </c>
      <c r="XM46">
        <f t="shared" si="80"/>
        <v>4</v>
      </c>
      <c r="XN46">
        <f t="shared" si="80"/>
        <v>4</v>
      </c>
      <c r="XO46">
        <f t="shared" si="80"/>
        <v>4</v>
      </c>
      <c r="XP46">
        <f t="shared" si="80"/>
        <v>4</v>
      </c>
      <c r="XQ46">
        <f t="shared" si="80"/>
        <v>4</v>
      </c>
      <c r="XR46">
        <f t="shared" si="80"/>
        <v>4</v>
      </c>
      <c r="XS46">
        <f t="shared" si="80"/>
        <v>4</v>
      </c>
      <c r="XT46">
        <f t="shared" si="80"/>
        <v>4</v>
      </c>
      <c r="XU46">
        <f t="shared" si="80"/>
        <v>4</v>
      </c>
      <c r="XV46">
        <f t="shared" si="80"/>
        <v>4</v>
      </c>
      <c r="XW46">
        <f t="shared" si="80"/>
        <v>4</v>
      </c>
      <c r="XX46">
        <f t="shared" si="80"/>
        <v>4</v>
      </c>
      <c r="XY46">
        <f t="shared" si="80"/>
        <v>4</v>
      </c>
      <c r="XZ46">
        <f t="shared" si="80"/>
        <v>4</v>
      </c>
      <c r="YA46">
        <f t="shared" si="80"/>
        <v>4</v>
      </c>
      <c r="YB46">
        <f t="shared" si="80"/>
        <v>4</v>
      </c>
      <c r="YC46">
        <f t="shared" si="80"/>
        <v>4</v>
      </c>
      <c r="YD46">
        <f t="shared" si="80"/>
        <v>4</v>
      </c>
      <c r="YE46">
        <f t="shared" si="80"/>
        <v>4</v>
      </c>
      <c r="YF46">
        <f t="shared" si="80"/>
        <v>4</v>
      </c>
      <c r="YG46">
        <f t="shared" si="80"/>
        <v>4</v>
      </c>
      <c r="YH46">
        <f t="shared" si="80"/>
        <v>4</v>
      </c>
      <c r="YI46">
        <f t="shared" si="80"/>
        <v>4</v>
      </c>
      <c r="YJ46">
        <f t="shared" si="80"/>
        <v>4</v>
      </c>
      <c r="YK46">
        <f t="shared" si="80"/>
        <v>4</v>
      </c>
      <c r="YL46">
        <f t="shared" si="80"/>
        <v>4</v>
      </c>
      <c r="YM46">
        <f t="shared" si="80"/>
        <v>4</v>
      </c>
      <c r="YN46">
        <f t="shared" si="80"/>
        <v>4</v>
      </c>
      <c r="YO46">
        <f t="shared" si="80"/>
        <v>4</v>
      </c>
      <c r="YP46">
        <f t="shared" si="80"/>
        <v>4</v>
      </c>
      <c r="YQ46">
        <f t="shared" si="80"/>
        <v>4</v>
      </c>
      <c r="YR46">
        <f t="shared" ref="YR46:AAN46" si="81">VLOOKUP(YR48,$B$107:$E$159,4,FALSE)</f>
        <v>4</v>
      </c>
      <c r="YS46">
        <f t="shared" si="81"/>
        <v>4</v>
      </c>
      <c r="YT46">
        <f t="shared" si="81"/>
        <v>4</v>
      </c>
      <c r="YU46">
        <f t="shared" si="81"/>
        <v>4</v>
      </c>
      <c r="YV46">
        <f t="shared" si="81"/>
        <v>4</v>
      </c>
      <c r="YW46">
        <f t="shared" si="81"/>
        <v>4</v>
      </c>
      <c r="YX46">
        <f t="shared" si="81"/>
        <v>4</v>
      </c>
      <c r="YY46">
        <f t="shared" si="81"/>
        <v>4</v>
      </c>
      <c r="YZ46">
        <f t="shared" si="81"/>
        <v>4</v>
      </c>
      <c r="ZA46">
        <f t="shared" si="81"/>
        <v>4</v>
      </c>
      <c r="ZB46">
        <f t="shared" si="81"/>
        <v>4</v>
      </c>
      <c r="ZC46">
        <f t="shared" si="81"/>
        <v>4</v>
      </c>
      <c r="ZD46">
        <f t="shared" si="81"/>
        <v>4</v>
      </c>
      <c r="ZE46">
        <f t="shared" si="81"/>
        <v>4</v>
      </c>
      <c r="ZF46">
        <f t="shared" si="81"/>
        <v>4</v>
      </c>
      <c r="ZG46">
        <f t="shared" si="81"/>
        <v>4</v>
      </c>
      <c r="ZH46">
        <f t="shared" si="81"/>
        <v>4</v>
      </c>
      <c r="ZI46">
        <f t="shared" si="81"/>
        <v>4</v>
      </c>
      <c r="ZJ46">
        <f t="shared" si="81"/>
        <v>4</v>
      </c>
      <c r="ZK46">
        <f t="shared" si="81"/>
        <v>4</v>
      </c>
      <c r="ZL46">
        <f t="shared" si="81"/>
        <v>4</v>
      </c>
      <c r="ZM46">
        <f t="shared" si="81"/>
        <v>4</v>
      </c>
      <c r="ZN46">
        <f t="shared" si="81"/>
        <v>4</v>
      </c>
      <c r="ZO46">
        <f t="shared" si="81"/>
        <v>4</v>
      </c>
      <c r="ZP46">
        <f t="shared" si="81"/>
        <v>4</v>
      </c>
      <c r="ZQ46">
        <f t="shared" si="81"/>
        <v>4</v>
      </c>
      <c r="ZR46">
        <f t="shared" si="81"/>
        <v>4</v>
      </c>
      <c r="ZS46">
        <f t="shared" si="81"/>
        <v>4</v>
      </c>
      <c r="ZT46">
        <f t="shared" si="81"/>
        <v>4</v>
      </c>
      <c r="ZU46">
        <f t="shared" si="81"/>
        <v>4</v>
      </c>
      <c r="ZV46">
        <f t="shared" si="81"/>
        <v>4</v>
      </c>
      <c r="ZW46">
        <f t="shared" si="81"/>
        <v>4</v>
      </c>
      <c r="ZX46">
        <f t="shared" si="81"/>
        <v>4</v>
      </c>
      <c r="ZY46">
        <f t="shared" si="81"/>
        <v>4</v>
      </c>
      <c r="ZZ46">
        <f t="shared" si="81"/>
        <v>4</v>
      </c>
      <c r="AAA46">
        <f t="shared" si="81"/>
        <v>4</v>
      </c>
      <c r="AAB46">
        <f t="shared" si="81"/>
        <v>4</v>
      </c>
      <c r="AAC46">
        <f t="shared" si="81"/>
        <v>4</v>
      </c>
      <c r="AAD46">
        <f t="shared" si="81"/>
        <v>4</v>
      </c>
      <c r="AAE46">
        <f t="shared" si="81"/>
        <v>4</v>
      </c>
      <c r="AAF46">
        <f t="shared" si="81"/>
        <v>4</v>
      </c>
      <c r="AAG46">
        <f t="shared" si="81"/>
        <v>4</v>
      </c>
      <c r="AAH46">
        <f t="shared" si="81"/>
        <v>4</v>
      </c>
      <c r="AAI46">
        <f t="shared" si="81"/>
        <v>4</v>
      </c>
      <c r="AAJ46">
        <f t="shared" si="81"/>
        <v>4</v>
      </c>
      <c r="AAK46">
        <f t="shared" si="81"/>
        <v>4</v>
      </c>
      <c r="AAL46">
        <f t="shared" si="81"/>
        <v>4</v>
      </c>
      <c r="AAM46">
        <f t="shared" si="81"/>
        <v>4</v>
      </c>
      <c r="AAN46">
        <f t="shared" si="81"/>
        <v>4</v>
      </c>
    </row>
    <row r="47" spans="1:717" x14ac:dyDescent="0.3">
      <c r="G47" s="267" t="s">
        <v>431</v>
      </c>
      <c r="H47" s="268">
        <v>27</v>
      </c>
      <c r="I47" s="268">
        <v>40</v>
      </c>
      <c r="Z47" t="s">
        <v>432</v>
      </c>
      <c r="AA47">
        <f t="shared" ref="AA47:CL47" si="82">VLOOKUP(AA48,$B$107:$C$160,2,FALSE)</f>
        <v>1</v>
      </c>
      <c r="AB47">
        <f t="shared" si="82"/>
        <v>1</v>
      </c>
      <c r="AC47">
        <f t="shared" si="82"/>
        <v>1</v>
      </c>
      <c r="AD47">
        <f t="shared" si="82"/>
        <v>1</v>
      </c>
      <c r="AE47">
        <f t="shared" si="82"/>
        <v>1</v>
      </c>
      <c r="AF47">
        <f t="shared" si="82"/>
        <v>1</v>
      </c>
      <c r="AG47">
        <f t="shared" si="82"/>
        <v>1</v>
      </c>
      <c r="AH47">
        <f t="shared" si="82"/>
        <v>1</v>
      </c>
      <c r="AI47">
        <f t="shared" si="82"/>
        <v>1</v>
      </c>
      <c r="AJ47">
        <f t="shared" si="82"/>
        <v>1</v>
      </c>
      <c r="AK47">
        <f t="shared" si="82"/>
        <v>1</v>
      </c>
      <c r="AL47">
        <f t="shared" si="82"/>
        <v>1</v>
      </c>
      <c r="AM47">
        <f t="shared" si="82"/>
        <v>1</v>
      </c>
      <c r="AN47">
        <f t="shared" si="82"/>
        <v>1</v>
      </c>
      <c r="AO47">
        <f t="shared" si="82"/>
        <v>1</v>
      </c>
      <c r="AP47">
        <f t="shared" si="82"/>
        <v>2</v>
      </c>
      <c r="AQ47">
        <f t="shared" si="82"/>
        <v>2</v>
      </c>
      <c r="AR47">
        <f t="shared" si="82"/>
        <v>2</v>
      </c>
      <c r="AS47">
        <f t="shared" si="82"/>
        <v>2</v>
      </c>
      <c r="AT47">
        <f t="shared" si="82"/>
        <v>2</v>
      </c>
      <c r="AU47">
        <f t="shared" si="82"/>
        <v>2</v>
      </c>
      <c r="AV47">
        <f t="shared" si="82"/>
        <v>2</v>
      </c>
      <c r="AW47">
        <f t="shared" si="82"/>
        <v>2</v>
      </c>
      <c r="AX47">
        <f t="shared" si="82"/>
        <v>2</v>
      </c>
      <c r="AY47">
        <f t="shared" si="82"/>
        <v>2</v>
      </c>
      <c r="AZ47">
        <f t="shared" si="82"/>
        <v>2</v>
      </c>
      <c r="BA47">
        <f t="shared" si="82"/>
        <v>2</v>
      </c>
      <c r="BB47">
        <f t="shared" si="82"/>
        <v>2</v>
      </c>
      <c r="BC47">
        <f t="shared" si="82"/>
        <v>2</v>
      </c>
      <c r="BD47">
        <f t="shared" si="82"/>
        <v>2</v>
      </c>
      <c r="BE47">
        <f t="shared" si="82"/>
        <v>3</v>
      </c>
      <c r="BF47">
        <f t="shared" si="82"/>
        <v>3</v>
      </c>
      <c r="BG47">
        <f t="shared" si="82"/>
        <v>3</v>
      </c>
      <c r="BH47">
        <f t="shared" si="82"/>
        <v>3</v>
      </c>
      <c r="BI47">
        <f t="shared" si="82"/>
        <v>3</v>
      </c>
      <c r="BJ47">
        <f t="shared" si="82"/>
        <v>3</v>
      </c>
      <c r="BK47">
        <f t="shared" si="82"/>
        <v>3</v>
      </c>
      <c r="BL47">
        <f t="shared" si="82"/>
        <v>3</v>
      </c>
      <c r="BM47">
        <f t="shared" si="82"/>
        <v>3</v>
      </c>
      <c r="BN47">
        <f t="shared" si="82"/>
        <v>3</v>
      </c>
      <c r="BO47">
        <f t="shared" si="82"/>
        <v>3</v>
      </c>
      <c r="BP47">
        <f t="shared" si="82"/>
        <v>3</v>
      </c>
      <c r="BQ47">
        <f t="shared" si="82"/>
        <v>3</v>
      </c>
      <c r="BR47">
        <f t="shared" si="82"/>
        <v>3</v>
      </c>
      <c r="BS47">
        <f t="shared" si="82"/>
        <v>3</v>
      </c>
      <c r="BT47">
        <f t="shared" si="82"/>
        <v>4</v>
      </c>
      <c r="BU47">
        <f t="shared" si="82"/>
        <v>4</v>
      </c>
      <c r="BV47">
        <f t="shared" si="82"/>
        <v>4</v>
      </c>
      <c r="BW47">
        <f t="shared" si="82"/>
        <v>4</v>
      </c>
      <c r="BX47">
        <f t="shared" si="82"/>
        <v>4</v>
      </c>
      <c r="BY47">
        <f t="shared" si="82"/>
        <v>4</v>
      </c>
      <c r="BZ47">
        <f t="shared" si="82"/>
        <v>4</v>
      </c>
      <c r="CA47">
        <f t="shared" si="82"/>
        <v>4</v>
      </c>
      <c r="CB47">
        <f t="shared" si="82"/>
        <v>4</v>
      </c>
      <c r="CC47">
        <f t="shared" si="82"/>
        <v>4</v>
      </c>
      <c r="CD47">
        <f t="shared" si="82"/>
        <v>4</v>
      </c>
      <c r="CE47">
        <f t="shared" si="82"/>
        <v>4</v>
      </c>
      <c r="CF47">
        <f t="shared" si="82"/>
        <v>4</v>
      </c>
      <c r="CG47">
        <f t="shared" si="82"/>
        <v>4</v>
      </c>
      <c r="CH47">
        <f t="shared" si="82"/>
        <v>4</v>
      </c>
      <c r="CI47">
        <f t="shared" si="82"/>
        <v>5</v>
      </c>
      <c r="CJ47">
        <f t="shared" si="82"/>
        <v>5</v>
      </c>
      <c r="CK47">
        <f t="shared" si="82"/>
        <v>5</v>
      </c>
      <c r="CL47">
        <f t="shared" si="82"/>
        <v>5</v>
      </c>
      <c r="CM47">
        <f t="shared" ref="CM47:EX47" si="83">VLOOKUP(CM48,$B$107:$C$160,2,FALSE)</f>
        <v>5</v>
      </c>
      <c r="CN47">
        <f t="shared" si="83"/>
        <v>5</v>
      </c>
      <c r="CO47">
        <f t="shared" si="83"/>
        <v>5</v>
      </c>
      <c r="CP47">
        <f t="shared" si="83"/>
        <v>5</v>
      </c>
      <c r="CQ47">
        <f t="shared" si="83"/>
        <v>5</v>
      </c>
      <c r="CR47">
        <f t="shared" si="83"/>
        <v>5</v>
      </c>
      <c r="CS47">
        <f t="shared" si="83"/>
        <v>5</v>
      </c>
      <c r="CT47">
        <f t="shared" si="83"/>
        <v>5</v>
      </c>
      <c r="CU47">
        <f t="shared" si="83"/>
        <v>5</v>
      </c>
      <c r="CV47">
        <f t="shared" si="83"/>
        <v>5</v>
      </c>
      <c r="CW47">
        <f t="shared" si="83"/>
        <v>5</v>
      </c>
      <c r="CX47">
        <f t="shared" si="83"/>
        <v>6</v>
      </c>
      <c r="CY47">
        <f t="shared" si="83"/>
        <v>6</v>
      </c>
      <c r="CZ47">
        <f t="shared" si="83"/>
        <v>6</v>
      </c>
      <c r="DA47">
        <f t="shared" si="83"/>
        <v>6</v>
      </c>
      <c r="DB47">
        <f t="shared" si="83"/>
        <v>6</v>
      </c>
      <c r="DC47">
        <f t="shared" si="83"/>
        <v>6</v>
      </c>
      <c r="DD47">
        <f t="shared" si="83"/>
        <v>6</v>
      </c>
      <c r="DE47">
        <f t="shared" si="83"/>
        <v>6</v>
      </c>
      <c r="DF47">
        <f t="shared" si="83"/>
        <v>6</v>
      </c>
      <c r="DG47">
        <f t="shared" si="83"/>
        <v>6</v>
      </c>
      <c r="DH47">
        <f t="shared" si="83"/>
        <v>6</v>
      </c>
      <c r="DI47">
        <f t="shared" si="83"/>
        <v>6</v>
      </c>
      <c r="DJ47">
        <f t="shared" si="83"/>
        <v>6</v>
      </c>
      <c r="DK47">
        <f t="shared" si="83"/>
        <v>6</v>
      </c>
      <c r="DL47">
        <f t="shared" si="83"/>
        <v>6</v>
      </c>
      <c r="DM47">
        <f t="shared" si="83"/>
        <v>7</v>
      </c>
      <c r="DN47">
        <f t="shared" si="83"/>
        <v>7</v>
      </c>
      <c r="DO47">
        <f t="shared" si="83"/>
        <v>7</v>
      </c>
      <c r="DP47">
        <f t="shared" si="83"/>
        <v>7</v>
      </c>
      <c r="DQ47">
        <f t="shared" si="83"/>
        <v>7</v>
      </c>
      <c r="DR47">
        <f t="shared" si="83"/>
        <v>7</v>
      </c>
      <c r="DS47">
        <f t="shared" si="83"/>
        <v>7</v>
      </c>
      <c r="DT47">
        <f t="shared" si="83"/>
        <v>7</v>
      </c>
      <c r="DU47">
        <f t="shared" si="83"/>
        <v>7</v>
      </c>
      <c r="DV47">
        <f t="shared" si="83"/>
        <v>7</v>
      </c>
      <c r="DW47">
        <f t="shared" si="83"/>
        <v>7</v>
      </c>
      <c r="DX47">
        <f t="shared" si="83"/>
        <v>7</v>
      </c>
      <c r="DY47">
        <f t="shared" si="83"/>
        <v>7</v>
      </c>
      <c r="DZ47">
        <f t="shared" si="83"/>
        <v>7</v>
      </c>
      <c r="EA47">
        <f t="shared" si="83"/>
        <v>7</v>
      </c>
      <c r="EB47">
        <f t="shared" si="83"/>
        <v>8</v>
      </c>
      <c r="EC47">
        <f t="shared" si="83"/>
        <v>8</v>
      </c>
      <c r="ED47">
        <f t="shared" si="83"/>
        <v>8</v>
      </c>
      <c r="EE47">
        <f t="shared" si="83"/>
        <v>8</v>
      </c>
      <c r="EF47">
        <f t="shared" si="83"/>
        <v>8</v>
      </c>
      <c r="EG47">
        <f t="shared" si="83"/>
        <v>8</v>
      </c>
      <c r="EH47">
        <f t="shared" si="83"/>
        <v>8</v>
      </c>
      <c r="EI47">
        <f t="shared" si="83"/>
        <v>8</v>
      </c>
      <c r="EJ47">
        <f t="shared" si="83"/>
        <v>8</v>
      </c>
      <c r="EK47">
        <f t="shared" si="83"/>
        <v>8</v>
      </c>
      <c r="EL47">
        <f t="shared" si="83"/>
        <v>8</v>
      </c>
      <c r="EM47">
        <f t="shared" si="83"/>
        <v>8</v>
      </c>
      <c r="EN47">
        <f t="shared" si="83"/>
        <v>8</v>
      </c>
      <c r="EO47">
        <f t="shared" si="83"/>
        <v>8</v>
      </c>
      <c r="EP47">
        <f t="shared" si="83"/>
        <v>8</v>
      </c>
      <c r="EQ47">
        <f t="shared" si="83"/>
        <v>9</v>
      </c>
      <c r="ER47">
        <f t="shared" si="83"/>
        <v>9</v>
      </c>
      <c r="ES47">
        <f t="shared" si="83"/>
        <v>9</v>
      </c>
      <c r="ET47">
        <f t="shared" si="83"/>
        <v>9</v>
      </c>
      <c r="EU47">
        <f t="shared" si="83"/>
        <v>9</v>
      </c>
      <c r="EV47">
        <f t="shared" si="83"/>
        <v>9</v>
      </c>
      <c r="EW47">
        <f t="shared" si="83"/>
        <v>9</v>
      </c>
      <c r="EX47">
        <f t="shared" si="83"/>
        <v>9</v>
      </c>
      <c r="EY47">
        <f t="shared" ref="EY47:HJ47" si="84">VLOOKUP(EY48,$B$107:$C$160,2,FALSE)</f>
        <v>9</v>
      </c>
      <c r="EZ47">
        <f t="shared" si="84"/>
        <v>9</v>
      </c>
      <c r="FA47">
        <f t="shared" si="84"/>
        <v>9</v>
      </c>
      <c r="FB47">
        <f t="shared" si="84"/>
        <v>9</v>
      </c>
      <c r="FC47">
        <f t="shared" si="84"/>
        <v>9</v>
      </c>
      <c r="FD47">
        <f t="shared" si="84"/>
        <v>9</v>
      </c>
      <c r="FE47">
        <f t="shared" si="84"/>
        <v>9</v>
      </c>
      <c r="FF47">
        <f t="shared" si="84"/>
        <v>10</v>
      </c>
      <c r="FG47">
        <f t="shared" si="84"/>
        <v>10</v>
      </c>
      <c r="FH47">
        <f t="shared" si="84"/>
        <v>10</v>
      </c>
      <c r="FI47">
        <f t="shared" si="84"/>
        <v>10</v>
      </c>
      <c r="FJ47">
        <f t="shared" si="84"/>
        <v>10</v>
      </c>
      <c r="FK47">
        <f t="shared" si="84"/>
        <v>10</v>
      </c>
      <c r="FL47">
        <f t="shared" si="84"/>
        <v>10</v>
      </c>
      <c r="FM47">
        <f t="shared" si="84"/>
        <v>10</v>
      </c>
      <c r="FN47">
        <f t="shared" si="84"/>
        <v>10</v>
      </c>
      <c r="FO47">
        <f t="shared" si="84"/>
        <v>10</v>
      </c>
      <c r="FP47">
        <f t="shared" si="84"/>
        <v>10</v>
      </c>
      <c r="FQ47">
        <f t="shared" si="84"/>
        <v>10</v>
      </c>
      <c r="FR47">
        <f t="shared" si="84"/>
        <v>10</v>
      </c>
      <c r="FS47">
        <f t="shared" si="84"/>
        <v>10</v>
      </c>
      <c r="FT47">
        <f t="shared" si="84"/>
        <v>10</v>
      </c>
      <c r="FU47">
        <f t="shared" si="84"/>
        <v>11</v>
      </c>
      <c r="FV47">
        <f t="shared" si="84"/>
        <v>11</v>
      </c>
      <c r="FW47">
        <f t="shared" si="84"/>
        <v>11</v>
      </c>
      <c r="FX47">
        <f t="shared" si="84"/>
        <v>11</v>
      </c>
      <c r="FY47">
        <f t="shared" si="84"/>
        <v>11</v>
      </c>
      <c r="FZ47">
        <f t="shared" si="84"/>
        <v>11</v>
      </c>
      <c r="GA47">
        <f t="shared" si="84"/>
        <v>11</v>
      </c>
      <c r="GB47">
        <f t="shared" si="84"/>
        <v>11</v>
      </c>
      <c r="GC47">
        <f t="shared" si="84"/>
        <v>11</v>
      </c>
      <c r="GD47">
        <f t="shared" si="84"/>
        <v>11</v>
      </c>
      <c r="GE47">
        <f t="shared" si="84"/>
        <v>11</v>
      </c>
      <c r="GF47">
        <f t="shared" si="84"/>
        <v>11</v>
      </c>
      <c r="GG47">
        <f t="shared" si="84"/>
        <v>11</v>
      </c>
      <c r="GH47">
        <f t="shared" si="84"/>
        <v>11</v>
      </c>
      <c r="GI47">
        <f t="shared" si="84"/>
        <v>11</v>
      </c>
      <c r="GJ47">
        <f t="shared" si="84"/>
        <v>12</v>
      </c>
      <c r="GK47">
        <f t="shared" si="84"/>
        <v>12</v>
      </c>
      <c r="GL47">
        <f t="shared" si="84"/>
        <v>12</v>
      </c>
      <c r="GM47">
        <f t="shared" si="84"/>
        <v>12</v>
      </c>
      <c r="GN47">
        <f t="shared" si="84"/>
        <v>12</v>
      </c>
      <c r="GO47">
        <f t="shared" si="84"/>
        <v>12</v>
      </c>
      <c r="GP47">
        <f t="shared" si="84"/>
        <v>12</v>
      </c>
      <c r="GQ47">
        <f t="shared" si="84"/>
        <v>12</v>
      </c>
      <c r="GR47">
        <f t="shared" si="84"/>
        <v>12</v>
      </c>
      <c r="GS47">
        <f t="shared" si="84"/>
        <v>12</v>
      </c>
      <c r="GT47">
        <f t="shared" si="84"/>
        <v>12</v>
      </c>
      <c r="GU47">
        <f t="shared" si="84"/>
        <v>12</v>
      </c>
      <c r="GV47">
        <f t="shared" si="84"/>
        <v>12</v>
      </c>
      <c r="GW47">
        <f t="shared" si="84"/>
        <v>12</v>
      </c>
      <c r="GX47">
        <f t="shared" si="84"/>
        <v>12</v>
      </c>
      <c r="GY47">
        <f t="shared" si="84"/>
        <v>13</v>
      </c>
      <c r="GZ47">
        <f t="shared" si="84"/>
        <v>13</v>
      </c>
      <c r="HA47">
        <f t="shared" si="84"/>
        <v>13</v>
      </c>
      <c r="HB47">
        <f t="shared" si="84"/>
        <v>13</v>
      </c>
      <c r="HC47">
        <f t="shared" si="84"/>
        <v>13</v>
      </c>
      <c r="HD47">
        <f t="shared" si="84"/>
        <v>13</v>
      </c>
      <c r="HE47">
        <f t="shared" si="84"/>
        <v>13</v>
      </c>
      <c r="HF47">
        <f t="shared" si="84"/>
        <v>13</v>
      </c>
      <c r="HG47">
        <f t="shared" si="84"/>
        <v>13</v>
      </c>
      <c r="HH47">
        <f t="shared" si="84"/>
        <v>13</v>
      </c>
      <c r="HI47">
        <f t="shared" si="84"/>
        <v>13</v>
      </c>
      <c r="HJ47">
        <f t="shared" si="84"/>
        <v>13</v>
      </c>
      <c r="HK47">
        <f t="shared" ref="HK47:JV47" si="85">VLOOKUP(HK48,$B$107:$C$160,2,FALSE)</f>
        <v>13</v>
      </c>
      <c r="HL47">
        <f t="shared" si="85"/>
        <v>13</v>
      </c>
      <c r="HM47">
        <f t="shared" si="85"/>
        <v>13</v>
      </c>
      <c r="HN47">
        <f t="shared" si="85"/>
        <v>14</v>
      </c>
      <c r="HO47">
        <f t="shared" si="85"/>
        <v>14</v>
      </c>
      <c r="HP47">
        <f t="shared" si="85"/>
        <v>14</v>
      </c>
      <c r="HQ47">
        <f t="shared" si="85"/>
        <v>14</v>
      </c>
      <c r="HR47">
        <f t="shared" si="85"/>
        <v>14</v>
      </c>
      <c r="HS47">
        <f t="shared" si="85"/>
        <v>14</v>
      </c>
      <c r="HT47">
        <f t="shared" si="85"/>
        <v>14</v>
      </c>
      <c r="HU47">
        <f t="shared" si="85"/>
        <v>14</v>
      </c>
      <c r="HV47">
        <f t="shared" si="85"/>
        <v>14</v>
      </c>
      <c r="HW47">
        <f t="shared" si="85"/>
        <v>14</v>
      </c>
      <c r="HX47">
        <f t="shared" si="85"/>
        <v>14</v>
      </c>
      <c r="HY47">
        <f t="shared" si="85"/>
        <v>14</v>
      </c>
      <c r="HZ47">
        <f t="shared" si="85"/>
        <v>14</v>
      </c>
      <c r="IA47">
        <f t="shared" si="85"/>
        <v>14</v>
      </c>
      <c r="IB47">
        <f t="shared" si="85"/>
        <v>14</v>
      </c>
      <c r="IC47">
        <f t="shared" si="85"/>
        <v>15</v>
      </c>
      <c r="ID47">
        <f t="shared" si="85"/>
        <v>15</v>
      </c>
      <c r="IE47">
        <f t="shared" si="85"/>
        <v>15</v>
      </c>
      <c r="IF47">
        <f t="shared" si="85"/>
        <v>15</v>
      </c>
      <c r="IG47">
        <f t="shared" si="85"/>
        <v>15</v>
      </c>
      <c r="IH47">
        <f t="shared" si="85"/>
        <v>15</v>
      </c>
      <c r="II47">
        <f t="shared" si="85"/>
        <v>15</v>
      </c>
      <c r="IJ47">
        <f t="shared" si="85"/>
        <v>15</v>
      </c>
      <c r="IK47">
        <f t="shared" si="85"/>
        <v>15</v>
      </c>
      <c r="IL47">
        <f t="shared" si="85"/>
        <v>15</v>
      </c>
      <c r="IM47">
        <f t="shared" si="85"/>
        <v>15</v>
      </c>
      <c r="IN47">
        <f t="shared" si="85"/>
        <v>15</v>
      </c>
      <c r="IO47">
        <f t="shared" si="85"/>
        <v>15</v>
      </c>
      <c r="IP47">
        <f t="shared" si="85"/>
        <v>15</v>
      </c>
      <c r="IQ47">
        <f t="shared" si="85"/>
        <v>15</v>
      </c>
      <c r="IR47">
        <f t="shared" si="85"/>
        <v>16</v>
      </c>
      <c r="IS47">
        <f t="shared" si="85"/>
        <v>16</v>
      </c>
      <c r="IT47">
        <f t="shared" si="85"/>
        <v>16</v>
      </c>
      <c r="IU47">
        <f t="shared" si="85"/>
        <v>16</v>
      </c>
      <c r="IV47">
        <f t="shared" si="85"/>
        <v>16</v>
      </c>
      <c r="IW47">
        <f t="shared" si="85"/>
        <v>16</v>
      </c>
      <c r="IX47">
        <f t="shared" si="85"/>
        <v>16</v>
      </c>
      <c r="IY47">
        <f t="shared" si="85"/>
        <v>16</v>
      </c>
      <c r="IZ47">
        <f t="shared" si="85"/>
        <v>16</v>
      </c>
      <c r="JA47">
        <f t="shared" si="85"/>
        <v>16</v>
      </c>
      <c r="JB47">
        <f t="shared" si="85"/>
        <v>16</v>
      </c>
      <c r="JC47">
        <f t="shared" si="85"/>
        <v>16</v>
      </c>
      <c r="JD47">
        <f t="shared" si="85"/>
        <v>16</v>
      </c>
      <c r="JE47">
        <f t="shared" si="85"/>
        <v>16</v>
      </c>
      <c r="JF47">
        <f t="shared" si="85"/>
        <v>16</v>
      </c>
      <c r="JG47">
        <f t="shared" si="85"/>
        <v>17</v>
      </c>
      <c r="JH47">
        <f t="shared" si="85"/>
        <v>17</v>
      </c>
      <c r="JI47">
        <f t="shared" si="85"/>
        <v>17</v>
      </c>
      <c r="JJ47">
        <f t="shared" si="85"/>
        <v>17</v>
      </c>
      <c r="JK47">
        <f t="shared" si="85"/>
        <v>17</v>
      </c>
      <c r="JL47">
        <f t="shared" si="85"/>
        <v>17</v>
      </c>
      <c r="JM47">
        <f t="shared" si="85"/>
        <v>17</v>
      </c>
      <c r="JN47">
        <f t="shared" si="85"/>
        <v>17</v>
      </c>
      <c r="JO47">
        <f t="shared" si="85"/>
        <v>17</v>
      </c>
      <c r="JP47">
        <f t="shared" si="85"/>
        <v>17</v>
      </c>
      <c r="JQ47">
        <f t="shared" si="85"/>
        <v>17</v>
      </c>
      <c r="JR47">
        <f t="shared" si="85"/>
        <v>17</v>
      </c>
      <c r="JS47">
        <f t="shared" si="85"/>
        <v>17</v>
      </c>
      <c r="JT47">
        <f t="shared" si="85"/>
        <v>17</v>
      </c>
      <c r="JU47">
        <f t="shared" si="85"/>
        <v>17</v>
      </c>
      <c r="JV47">
        <f t="shared" si="85"/>
        <v>18</v>
      </c>
      <c r="JW47">
        <f t="shared" ref="JW47:MH47" si="86">VLOOKUP(JW48,$B$107:$C$160,2,FALSE)</f>
        <v>18</v>
      </c>
      <c r="JX47">
        <f t="shared" si="86"/>
        <v>18</v>
      </c>
      <c r="JY47">
        <f t="shared" si="86"/>
        <v>18</v>
      </c>
      <c r="JZ47">
        <f t="shared" si="86"/>
        <v>18</v>
      </c>
      <c r="KA47">
        <f t="shared" si="86"/>
        <v>18</v>
      </c>
      <c r="KB47">
        <f t="shared" si="86"/>
        <v>18</v>
      </c>
      <c r="KC47">
        <f t="shared" si="86"/>
        <v>18</v>
      </c>
      <c r="KD47">
        <f t="shared" si="86"/>
        <v>18</v>
      </c>
      <c r="KE47">
        <f t="shared" si="86"/>
        <v>18</v>
      </c>
      <c r="KF47">
        <f t="shared" si="86"/>
        <v>18</v>
      </c>
      <c r="KG47">
        <f t="shared" si="86"/>
        <v>18</v>
      </c>
      <c r="KH47">
        <f t="shared" si="86"/>
        <v>18</v>
      </c>
      <c r="KI47">
        <f t="shared" si="86"/>
        <v>18</v>
      </c>
      <c r="KJ47">
        <f t="shared" si="86"/>
        <v>18</v>
      </c>
      <c r="KK47">
        <f t="shared" si="86"/>
        <v>19</v>
      </c>
      <c r="KL47">
        <f t="shared" si="86"/>
        <v>19</v>
      </c>
      <c r="KM47">
        <f t="shared" si="86"/>
        <v>19</v>
      </c>
      <c r="KN47">
        <f t="shared" si="86"/>
        <v>19</v>
      </c>
      <c r="KO47">
        <f t="shared" si="86"/>
        <v>19</v>
      </c>
      <c r="KP47">
        <f t="shared" si="86"/>
        <v>19</v>
      </c>
      <c r="KQ47">
        <f t="shared" si="86"/>
        <v>19</v>
      </c>
      <c r="KR47">
        <f t="shared" si="86"/>
        <v>19</v>
      </c>
      <c r="KS47">
        <f t="shared" si="86"/>
        <v>19</v>
      </c>
      <c r="KT47">
        <f t="shared" si="86"/>
        <v>19</v>
      </c>
      <c r="KU47">
        <f t="shared" si="86"/>
        <v>19</v>
      </c>
      <c r="KV47">
        <f t="shared" si="86"/>
        <v>19</v>
      </c>
      <c r="KW47">
        <f t="shared" si="86"/>
        <v>19</v>
      </c>
      <c r="KX47">
        <f t="shared" si="86"/>
        <v>19</v>
      </c>
      <c r="KY47">
        <f t="shared" si="86"/>
        <v>19</v>
      </c>
      <c r="KZ47">
        <f t="shared" si="86"/>
        <v>20</v>
      </c>
      <c r="LA47">
        <f t="shared" si="86"/>
        <v>20</v>
      </c>
      <c r="LB47">
        <f t="shared" si="86"/>
        <v>20</v>
      </c>
      <c r="LC47">
        <f t="shared" si="86"/>
        <v>20</v>
      </c>
      <c r="LD47">
        <f t="shared" si="86"/>
        <v>20</v>
      </c>
      <c r="LE47">
        <f t="shared" si="86"/>
        <v>20</v>
      </c>
      <c r="LF47">
        <f t="shared" si="86"/>
        <v>20</v>
      </c>
      <c r="LG47">
        <f t="shared" si="86"/>
        <v>20</v>
      </c>
      <c r="LH47">
        <f t="shared" si="86"/>
        <v>20</v>
      </c>
      <c r="LI47">
        <f t="shared" si="86"/>
        <v>20</v>
      </c>
      <c r="LJ47">
        <f t="shared" si="86"/>
        <v>20</v>
      </c>
      <c r="LK47">
        <f t="shared" si="86"/>
        <v>20</v>
      </c>
      <c r="LL47">
        <f t="shared" si="86"/>
        <v>20</v>
      </c>
      <c r="LM47">
        <f t="shared" si="86"/>
        <v>20</v>
      </c>
      <c r="LN47">
        <f t="shared" si="86"/>
        <v>20</v>
      </c>
      <c r="LO47">
        <f t="shared" si="86"/>
        <v>21</v>
      </c>
      <c r="LP47">
        <f t="shared" si="86"/>
        <v>21</v>
      </c>
      <c r="LQ47">
        <f t="shared" si="86"/>
        <v>21</v>
      </c>
      <c r="LR47">
        <f t="shared" si="86"/>
        <v>21</v>
      </c>
      <c r="LS47">
        <f t="shared" si="86"/>
        <v>21</v>
      </c>
      <c r="LT47">
        <f t="shared" si="86"/>
        <v>21</v>
      </c>
      <c r="LU47">
        <f t="shared" si="86"/>
        <v>21</v>
      </c>
      <c r="LV47">
        <f t="shared" si="86"/>
        <v>21</v>
      </c>
      <c r="LW47">
        <f t="shared" si="86"/>
        <v>21</v>
      </c>
      <c r="LX47">
        <f t="shared" si="86"/>
        <v>21</v>
      </c>
      <c r="LY47">
        <f t="shared" si="86"/>
        <v>21</v>
      </c>
      <c r="LZ47">
        <f t="shared" si="86"/>
        <v>21</v>
      </c>
      <c r="MA47">
        <f t="shared" si="86"/>
        <v>21</v>
      </c>
      <c r="MB47">
        <f t="shared" si="86"/>
        <v>21</v>
      </c>
      <c r="MC47">
        <f t="shared" si="86"/>
        <v>21</v>
      </c>
      <c r="MD47">
        <f t="shared" si="86"/>
        <v>22</v>
      </c>
      <c r="ME47">
        <f t="shared" si="86"/>
        <v>22</v>
      </c>
      <c r="MF47">
        <f t="shared" si="86"/>
        <v>22</v>
      </c>
      <c r="MG47">
        <f t="shared" si="86"/>
        <v>22</v>
      </c>
      <c r="MH47">
        <f t="shared" si="86"/>
        <v>22</v>
      </c>
      <c r="MI47">
        <f t="shared" ref="MI47:OT47" si="87">VLOOKUP(MI48,$B$107:$C$160,2,FALSE)</f>
        <v>22</v>
      </c>
      <c r="MJ47">
        <f t="shared" si="87"/>
        <v>22</v>
      </c>
      <c r="MK47">
        <f t="shared" si="87"/>
        <v>22</v>
      </c>
      <c r="ML47">
        <f t="shared" si="87"/>
        <v>22</v>
      </c>
      <c r="MM47">
        <f t="shared" si="87"/>
        <v>22</v>
      </c>
      <c r="MN47">
        <f t="shared" si="87"/>
        <v>22</v>
      </c>
      <c r="MO47">
        <f t="shared" si="87"/>
        <v>22</v>
      </c>
      <c r="MP47">
        <f t="shared" si="87"/>
        <v>22</v>
      </c>
      <c r="MQ47">
        <f t="shared" si="87"/>
        <v>22</v>
      </c>
      <c r="MR47">
        <f t="shared" si="87"/>
        <v>22</v>
      </c>
      <c r="MS47">
        <f t="shared" si="87"/>
        <v>23</v>
      </c>
      <c r="MT47">
        <f t="shared" si="87"/>
        <v>23</v>
      </c>
      <c r="MU47">
        <f t="shared" si="87"/>
        <v>23</v>
      </c>
      <c r="MV47">
        <f t="shared" si="87"/>
        <v>23</v>
      </c>
      <c r="MW47">
        <f t="shared" si="87"/>
        <v>23</v>
      </c>
      <c r="MX47">
        <f t="shared" si="87"/>
        <v>23</v>
      </c>
      <c r="MY47">
        <f t="shared" si="87"/>
        <v>23</v>
      </c>
      <c r="MZ47">
        <f t="shared" si="87"/>
        <v>23</v>
      </c>
      <c r="NA47">
        <f t="shared" si="87"/>
        <v>23</v>
      </c>
      <c r="NB47">
        <f t="shared" si="87"/>
        <v>23</v>
      </c>
      <c r="NC47">
        <f t="shared" si="87"/>
        <v>23</v>
      </c>
      <c r="ND47">
        <f t="shared" si="87"/>
        <v>23</v>
      </c>
      <c r="NE47">
        <f t="shared" si="87"/>
        <v>23</v>
      </c>
      <c r="NF47">
        <f t="shared" si="87"/>
        <v>23</v>
      </c>
      <c r="NG47">
        <f t="shared" si="87"/>
        <v>23</v>
      </c>
      <c r="NH47">
        <f t="shared" si="87"/>
        <v>24</v>
      </c>
      <c r="NI47">
        <f t="shared" si="87"/>
        <v>24</v>
      </c>
      <c r="NJ47">
        <f t="shared" si="87"/>
        <v>24</v>
      </c>
      <c r="NK47">
        <f t="shared" si="87"/>
        <v>24</v>
      </c>
      <c r="NL47">
        <f t="shared" si="87"/>
        <v>24</v>
      </c>
      <c r="NM47">
        <f t="shared" si="87"/>
        <v>24</v>
      </c>
      <c r="NN47">
        <f t="shared" si="87"/>
        <v>24</v>
      </c>
      <c r="NO47">
        <f t="shared" si="87"/>
        <v>24</v>
      </c>
      <c r="NP47">
        <f t="shared" si="87"/>
        <v>24</v>
      </c>
      <c r="NQ47">
        <f t="shared" si="87"/>
        <v>24</v>
      </c>
      <c r="NR47">
        <f t="shared" si="87"/>
        <v>24</v>
      </c>
      <c r="NS47">
        <f t="shared" si="87"/>
        <v>24</v>
      </c>
      <c r="NT47">
        <f t="shared" si="87"/>
        <v>24</v>
      </c>
      <c r="NU47">
        <f t="shared" si="87"/>
        <v>24</v>
      </c>
      <c r="NV47">
        <f t="shared" si="87"/>
        <v>24</v>
      </c>
      <c r="NW47">
        <f t="shared" si="87"/>
        <v>25</v>
      </c>
      <c r="NX47">
        <f t="shared" si="87"/>
        <v>25</v>
      </c>
      <c r="NY47">
        <f t="shared" si="87"/>
        <v>25</v>
      </c>
      <c r="NZ47">
        <f t="shared" si="87"/>
        <v>25</v>
      </c>
      <c r="OA47">
        <f t="shared" si="87"/>
        <v>25</v>
      </c>
      <c r="OB47">
        <f t="shared" si="87"/>
        <v>25</v>
      </c>
      <c r="OC47">
        <f t="shared" si="87"/>
        <v>25</v>
      </c>
      <c r="OD47">
        <f t="shared" si="87"/>
        <v>25</v>
      </c>
      <c r="OE47">
        <f t="shared" si="87"/>
        <v>25</v>
      </c>
      <c r="OF47">
        <f t="shared" si="87"/>
        <v>25</v>
      </c>
      <c r="OG47">
        <f t="shared" si="87"/>
        <v>25</v>
      </c>
      <c r="OH47">
        <f t="shared" si="87"/>
        <v>25</v>
      </c>
      <c r="OI47">
        <f t="shared" si="87"/>
        <v>25</v>
      </c>
      <c r="OJ47">
        <f t="shared" si="87"/>
        <v>25</v>
      </c>
      <c r="OK47">
        <f t="shared" si="87"/>
        <v>25</v>
      </c>
      <c r="OL47">
        <f t="shared" si="87"/>
        <v>26</v>
      </c>
      <c r="OM47">
        <f t="shared" si="87"/>
        <v>26</v>
      </c>
      <c r="ON47">
        <f t="shared" si="87"/>
        <v>26</v>
      </c>
      <c r="OO47">
        <f t="shared" si="87"/>
        <v>26</v>
      </c>
      <c r="OP47">
        <f t="shared" si="87"/>
        <v>26</v>
      </c>
      <c r="OQ47">
        <f t="shared" si="87"/>
        <v>26</v>
      </c>
      <c r="OR47">
        <f t="shared" si="87"/>
        <v>26</v>
      </c>
      <c r="OS47">
        <f t="shared" si="87"/>
        <v>26</v>
      </c>
      <c r="OT47">
        <f t="shared" si="87"/>
        <v>26</v>
      </c>
      <c r="OU47">
        <f t="shared" ref="OU47:RF47" si="88">VLOOKUP(OU48,$B$107:$C$160,2,FALSE)</f>
        <v>26</v>
      </c>
      <c r="OV47">
        <f t="shared" si="88"/>
        <v>26</v>
      </c>
      <c r="OW47">
        <f t="shared" si="88"/>
        <v>26</v>
      </c>
      <c r="OX47">
        <f t="shared" si="88"/>
        <v>26</v>
      </c>
      <c r="OY47">
        <f t="shared" si="88"/>
        <v>26</v>
      </c>
      <c r="OZ47">
        <f t="shared" si="88"/>
        <v>26</v>
      </c>
      <c r="PA47">
        <f t="shared" si="88"/>
        <v>27</v>
      </c>
      <c r="PB47">
        <f t="shared" si="88"/>
        <v>27</v>
      </c>
      <c r="PC47">
        <f t="shared" si="88"/>
        <v>27</v>
      </c>
      <c r="PD47">
        <f t="shared" si="88"/>
        <v>27</v>
      </c>
      <c r="PE47">
        <f t="shared" si="88"/>
        <v>27</v>
      </c>
      <c r="PF47">
        <f t="shared" si="88"/>
        <v>27</v>
      </c>
      <c r="PG47">
        <f t="shared" si="88"/>
        <v>27</v>
      </c>
      <c r="PH47">
        <f t="shared" si="88"/>
        <v>27</v>
      </c>
      <c r="PI47">
        <f t="shared" si="88"/>
        <v>27</v>
      </c>
      <c r="PJ47">
        <f t="shared" si="88"/>
        <v>27</v>
      </c>
      <c r="PK47">
        <f t="shared" si="88"/>
        <v>27</v>
      </c>
      <c r="PL47">
        <f t="shared" si="88"/>
        <v>27</v>
      </c>
      <c r="PM47">
        <f t="shared" si="88"/>
        <v>27</v>
      </c>
      <c r="PN47">
        <f t="shared" si="88"/>
        <v>27</v>
      </c>
      <c r="PO47">
        <f t="shared" si="88"/>
        <v>27</v>
      </c>
      <c r="PP47">
        <f t="shared" si="88"/>
        <v>28</v>
      </c>
      <c r="PQ47">
        <f t="shared" si="88"/>
        <v>28</v>
      </c>
      <c r="PR47">
        <f t="shared" si="88"/>
        <v>28</v>
      </c>
      <c r="PS47">
        <f t="shared" si="88"/>
        <v>28</v>
      </c>
      <c r="PT47">
        <f t="shared" si="88"/>
        <v>28</v>
      </c>
      <c r="PU47">
        <f t="shared" si="88"/>
        <v>28</v>
      </c>
      <c r="PV47">
        <f t="shared" si="88"/>
        <v>28</v>
      </c>
      <c r="PW47">
        <f t="shared" si="88"/>
        <v>28</v>
      </c>
      <c r="PX47">
        <f t="shared" si="88"/>
        <v>28</v>
      </c>
      <c r="PY47">
        <f t="shared" si="88"/>
        <v>28</v>
      </c>
      <c r="PZ47">
        <f t="shared" si="88"/>
        <v>28</v>
      </c>
      <c r="QA47">
        <f t="shared" si="88"/>
        <v>28</v>
      </c>
      <c r="QB47">
        <f t="shared" si="88"/>
        <v>28</v>
      </c>
      <c r="QC47">
        <f t="shared" si="88"/>
        <v>28</v>
      </c>
      <c r="QD47">
        <f t="shared" si="88"/>
        <v>28</v>
      </c>
      <c r="QE47">
        <f t="shared" si="88"/>
        <v>29</v>
      </c>
      <c r="QF47">
        <f t="shared" si="88"/>
        <v>29</v>
      </c>
      <c r="QG47">
        <f t="shared" si="88"/>
        <v>29</v>
      </c>
      <c r="QH47">
        <f t="shared" si="88"/>
        <v>29</v>
      </c>
      <c r="QI47">
        <f t="shared" si="88"/>
        <v>29</v>
      </c>
      <c r="QJ47">
        <f t="shared" si="88"/>
        <v>29</v>
      </c>
      <c r="QK47">
        <f t="shared" si="88"/>
        <v>29</v>
      </c>
      <c r="QL47">
        <f t="shared" si="88"/>
        <v>29</v>
      </c>
      <c r="QM47">
        <f t="shared" si="88"/>
        <v>29</v>
      </c>
      <c r="QN47">
        <f t="shared" si="88"/>
        <v>29</v>
      </c>
      <c r="QO47">
        <f t="shared" si="88"/>
        <v>29</v>
      </c>
      <c r="QP47">
        <f t="shared" si="88"/>
        <v>29</v>
      </c>
      <c r="QQ47">
        <f t="shared" si="88"/>
        <v>29</v>
      </c>
      <c r="QR47">
        <f t="shared" si="88"/>
        <v>29</v>
      </c>
      <c r="QS47">
        <f t="shared" si="88"/>
        <v>29</v>
      </c>
      <c r="QT47">
        <f t="shared" si="88"/>
        <v>30</v>
      </c>
      <c r="QU47">
        <f t="shared" si="88"/>
        <v>30</v>
      </c>
      <c r="QV47">
        <f t="shared" si="88"/>
        <v>30</v>
      </c>
      <c r="QW47">
        <f t="shared" si="88"/>
        <v>30</v>
      </c>
      <c r="QX47">
        <f t="shared" si="88"/>
        <v>30</v>
      </c>
      <c r="QY47">
        <f t="shared" si="88"/>
        <v>30</v>
      </c>
      <c r="QZ47">
        <f t="shared" si="88"/>
        <v>30</v>
      </c>
      <c r="RA47">
        <f t="shared" si="88"/>
        <v>30</v>
      </c>
      <c r="RB47">
        <f t="shared" si="88"/>
        <v>30</v>
      </c>
      <c r="RC47">
        <f t="shared" si="88"/>
        <v>30</v>
      </c>
      <c r="RD47">
        <f t="shared" si="88"/>
        <v>30</v>
      </c>
      <c r="RE47">
        <f t="shared" si="88"/>
        <v>30</v>
      </c>
      <c r="RF47">
        <f t="shared" si="88"/>
        <v>30</v>
      </c>
      <c r="RG47">
        <f t="shared" ref="RG47:TR47" si="89">VLOOKUP(RG48,$B$107:$C$160,2,FALSE)</f>
        <v>30</v>
      </c>
      <c r="RH47">
        <f t="shared" si="89"/>
        <v>30</v>
      </c>
      <c r="RI47">
        <f t="shared" si="89"/>
        <v>31</v>
      </c>
      <c r="RJ47">
        <f t="shared" si="89"/>
        <v>31</v>
      </c>
      <c r="RK47">
        <f t="shared" si="89"/>
        <v>31</v>
      </c>
      <c r="RL47">
        <f t="shared" si="89"/>
        <v>31</v>
      </c>
      <c r="RM47">
        <f t="shared" si="89"/>
        <v>31</v>
      </c>
      <c r="RN47">
        <f t="shared" si="89"/>
        <v>31</v>
      </c>
      <c r="RO47">
        <f t="shared" si="89"/>
        <v>31</v>
      </c>
      <c r="RP47">
        <f t="shared" si="89"/>
        <v>31</v>
      </c>
      <c r="RQ47">
        <f t="shared" si="89"/>
        <v>31</v>
      </c>
      <c r="RR47">
        <f t="shared" si="89"/>
        <v>31</v>
      </c>
      <c r="RS47">
        <f t="shared" si="89"/>
        <v>31</v>
      </c>
      <c r="RT47">
        <f t="shared" si="89"/>
        <v>31</v>
      </c>
      <c r="RU47">
        <f t="shared" si="89"/>
        <v>31</v>
      </c>
      <c r="RV47">
        <f t="shared" si="89"/>
        <v>31</v>
      </c>
      <c r="RW47">
        <f t="shared" si="89"/>
        <v>31</v>
      </c>
      <c r="RX47">
        <f t="shared" si="89"/>
        <v>32</v>
      </c>
      <c r="RY47">
        <f t="shared" si="89"/>
        <v>32</v>
      </c>
      <c r="RZ47">
        <f t="shared" si="89"/>
        <v>32</v>
      </c>
      <c r="SA47">
        <f t="shared" si="89"/>
        <v>32</v>
      </c>
      <c r="SB47">
        <f t="shared" si="89"/>
        <v>32</v>
      </c>
      <c r="SC47">
        <f t="shared" si="89"/>
        <v>32</v>
      </c>
      <c r="SD47">
        <f t="shared" si="89"/>
        <v>32</v>
      </c>
      <c r="SE47">
        <f t="shared" si="89"/>
        <v>32</v>
      </c>
      <c r="SF47">
        <f t="shared" si="89"/>
        <v>32</v>
      </c>
      <c r="SG47">
        <f t="shared" si="89"/>
        <v>32</v>
      </c>
      <c r="SH47">
        <f t="shared" si="89"/>
        <v>32</v>
      </c>
      <c r="SI47">
        <f t="shared" si="89"/>
        <v>32</v>
      </c>
      <c r="SJ47">
        <f t="shared" si="89"/>
        <v>32</v>
      </c>
      <c r="SK47">
        <f t="shared" si="89"/>
        <v>32</v>
      </c>
      <c r="SL47">
        <f t="shared" si="89"/>
        <v>32</v>
      </c>
      <c r="SM47">
        <f t="shared" si="89"/>
        <v>33</v>
      </c>
      <c r="SN47">
        <f t="shared" si="89"/>
        <v>33</v>
      </c>
      <c r="SO47">
        <f t="shared" si="89"/>
        <v>33</v>
      </c>
      <c r="SP47">
        <f t="shared" si="89"/>
        <v>33</v>
      </c>
      <c r="SQ47">
        <f t="shared" si="89"/>
        <v>33</v>
      </c>
      <c r="SR47">
        <f t="shared" si="89"/>
        <v>33</v>
      </c>
      <c r="SS47">
        <f t="shared" si="89"/>
        <v>33</v>
      </c>
      <c r="ST47">
        <f t="shared" si="89"/>
        <v>33</v>
      </c>
      <c r="SU47">
        <f t="shared" si="89"/>
        <v>33</v>
      </c>
      <c r="SV47">
        <f t="shared" si="89"/>
        <v>33</v>
      </c>
      <c r="SW47">
        <f t="shared" si="89"/>
        <v>33</v>
      </c>
      <c r="SX47">
        <f t="shared" si="89"/>
        <v>33</v>
      </c>
      <c r="SY47">
        <f t="shared" si="89"/>
        <v>33</v>
      </c>
      <c r="SZ47">
        <f t="shared" si="89"/>
        <v>33</v>
      </c>
      <c r="TA47">
        <f t="shared" si="89"/>
        <v>33</v>
      </c>
      <c r="TB47">
        <f t="shared" si="89"/>
        <v>34</v>
      </c>
      <c r="TC47">
        <f t="shared" si="89"/>
        <v>34</v>
      </c>
      <c r="TD47">
        <f t="shared" si="89"/>
        <v>34</v>
      </c>
      <c r="TE47">
        <f t="shared" si="89"/>
        <v>34</v>
      </c>
      <c r="TF47">
        <f t="shared" si="89"/>
        <v>34</v>
      </c>
      <c r="TG47">
        <f t="shared" si="89"/>
        <v>34</v>
      </c>
      <c r="TH47">
        <f t="shared" si="89"/>
        <v>34</v>
      </c>
      <c r="TI47">
        <f t="shared" si="89"/>
        <v>34</v>
      </c>
      <c r="TJ47">
        <f t="shared" si="89"/>
        <v>34</v>
      </c>
      <c r="TK47">
        <f t="shared" si="89"/>
        <v>34</v>
      </c>
      <c r="TL47">
        <f t="shared" si="89"/>
        <v>34</v>
      </c>
      <c r="TM47">
        <f t="shared" si="89"/>
        <v>34</v>
      </c>
      <c r="TN47">
        <f t="shared" si="89"/>
        <v>34</v>
      </c>
      <c r="TO47">
        <f t="shared" si="89"/>
        <v>34</v>
      </c>
      <c r="TP47">
        <f t="shared" si="89"/>
        <v>34</v>
      </c>
      <c r="TQ47">
        <f t="shared" si="89"/>
        <v>35</v>
      </c>
      <c r="TR47">
        <f t="shared" si="89"/>
        <v>35</v>
      </c>
      <c r="TS47">
        <f t="shared" ref="TS47:WD47" si="90">VLOOKUP(TS48,$B$107:$C$160,2,FALSE)</f>
        <v>35</v>
      </c>
      <c r="TT47">
        <f t="shared" si="90"/>
        <v>35</v>
      </c>
      <c r="TU47">
        <f t="shared" si="90"/>
        <v>35</v>
      </c>
      <c r="TV47">
        <f t="shared" si="90"/>
        <v>35</v>
      </c>
      <c r="TW47">
        <f t="shared" si="90"/>
        <v>35</v>
      </c>
      <c r="TX47">
        <f t="shared" si="90"/>
        <v>35</v>
      </c>
      <c r="TY47">
        <f t="shared" si="90"/>
        <v>35</v>
      </c>
      <c r="TZ47">
        <f t="shared" si="90"/>
        <v>35</v>
      </c>
      <c r="UA47">
        <f t="shared" si="90"/>
        <v>35</v>
      </c>
      <c r="UB47">
        <f t="shared" si="90"/>
        <v>35</v>
      </c>
      <c r="UC47">
        <f t="shared" si="90"/>
        <v>35</v>
      </c>
      <c r="UD47">
        <f t="shared" si="90"/>
        <v>35</v>
      </c>
      <c r="UE47">
        <f t="shared" si="90"/>
        <v>35</v>
      </c>
      <c r="UF47">
        <f t="shared" si="90"/>
        <v>36</v>
      </c>
      <c r="UG47">
        <f t="shared" si="90"/>
        <v>36</v>
      </c>
      <c r="UH47">
        <f t="shared" si="90"/>
        <v>36</v>
      </c>
      <c r="UI47">
        <f t="shared" si="90"/>
        <v>36</v>
      </c>
      <c r="UJ47">
        <f t="shared" si="90"/>
        <v>36</v>
      </c>
      <c r="UK47">
        <f t="shared" si="90"/>
        <v>36</v>
      </c>
      <c r="UL47">
        <f t="shared" si="90"/>
        <v>36</v>
      </c>
      <c r="UM47">
        <f t="shared" si="90"/>
        <v>36</v>
      </c>
      <c r="UN47">
        <f t="shared" si="90"/>
        <v>36</v>
      </c>
      <c r="UO47">
        <f t="shared" si="90"/>
        <v>36</v>
      </c>
      <c r="UP47">
        <f t="shared" si="90"/>
        <v>36</v>
      </c>
      <c r="UQ47">
        <f t="shared" si="90"/>
        <v>36</v>
      </c>
      <c r="UR47">
        <f t="shared" si="90"/>
        <v>36</v>
      </c>
      <c r="US47">
        <f t="shared" si="90"/>
        <v>36</v>
      </c>
      <c r="UT47">
        <f t="shared" si="90"/>
        <v>36</v>
      </c>
      <c r="UU47">
        <f t="shared" si="90"/>
        <v>37</v>
      </c>
      <c r="UV47">
        <f t="shared" si="90"/>
        <v>37</v>
      </c>
      <c r="UW47">
        <f t="shared" si="90"/>
        <v>37</v>
      </c>
      <c r="UX47">
        <f t="shared" si="90"/>
        <v>37</v>
      </c>
      <c r="UY47">
        <f t="shared" si="90"/>
        <v>37</v>
      </c>
      <c r="UZ47">
        <f t="shared" si="90"/>
        <v>37</v>
      </c>
      <c r="VA47">
        <f t="shared" si="90"/>
        <v>37</v>
      </c>
      <c r="VB47">
        <f t="shared" si="90"/>
        <v>37</v>
      </c>
      <c r="VC47">
        <f t="shared" si="90"/>
        <v>37</v>
      </c>
      <c r="VD47">
        <f t="shared" si="90"/>
        <v>37</v>
      </c>
      <c r="VE47">
        <f t="shared" si="90"/>
        <v>37</v>
      </c>
      <c r="VF47">
        <f t="shared" si="90"/>
        <v>37</v>
      </c>
      <c r="VG47">
        <f t="shared" si="90"/>
        <v>37</v>
      </c>
      <c r="VH47">
        <f t="shared" si="90"/>
        <v>37</v>
      </c>
      <c r="VI47">
        <f t="shared" si="90"/>
        <v>37</v>
      </c>
      <c r="VJ47">
        <f t="shared" si="90"/>
        <v>38</v>
      </c>
      <c r="VK47">
        <f t="shared" si="90"/>
        <v>38</v>
      </c>
      <c r="VL47">
        <f t="shared" si="90"/>
        <v>38</v>
      </c>
      <c r="VM47">
        <f t="shared" si="90"/>
        <v>38</v>
      </c>
      <c r="VN47">
        <f t="shared" si="90"/>
        <v>38</v>
      </c>
      <c r="VO47">
        <f t="shared" si="90"/>
        <v>38</v>
      </c>
      <c r="VP47">
        <f t="shared" si="90"/>
        <v>38</v>
      </c>
      <c r="VQ47">
        <f t="shared" si="90"/>
        <v>38</v>
      </c>
      <c r="VR47">
        <f t="shared" si="90"/>
        <v>38</v>
      </c>
      <c r="VS47">
        <f t="shared" si="90"/>
        <v>38</v>
      </c>
      <c r="VT47">
        <f t="shared" si="90"/>
        <v>38</v>
      </c>
      <c r="VU47">
        <f t="shared" si="90"/>
        <v>38</v>
      </c>
      <c r="VV47">
        <f t="shared" si="90"/>
        <v>38</v>
      </c>
      <c r="VW47">
        <f t="shared" si="90"/>
        <v>38</v>
      </c>
      <c r="VX47">
        <f t="shared" si="90"/>
        <v>38</v>
      </c>
      <c r="VY47">
        <f t="shared" si="90"/>
        <v>39</v>
      </c>
      <c r="VZ47">
        <f t="shared" si="90"/>
        <v>39</v>
      </c>
      <c r="WA47">
        <f t="shared" si="90"/>
        <v>39</v>
      </c>
      <c r="WB47">
        <f t="shared" si="90"/>
        <v>39</v>
      </c>
      <c r="WC47">
        <f t="shared" si="90"/>
        <v>39</v>
      </c>
      <c r="WD47">
        <f t="shared" si="90"/>
        <v>39</v>
      </c>
      <c r="WE47">
        <f t="shared" ref="WE47:YP47" si="91">VLOOKUP(WE48,$B$107:$C$160,2,FALSE)</f>
        <v>39</v>
      </c>
      <c r="WF47">
        <f t="shared" si="91"/>
        <v>39</v>
      </c>
      <c r="WG47">
        <f t="shared" si="91"/>
        <v>39</v>
      </c>
      <c r="WH47">
        <f t="shared" si="91"/>
        <v>39</v>
      </c>
      <c r="WI47">
        <f t="shared" si="91"/>
        <v>39</v>
      </c>
      <c r="WJ47">
        <f t="shared" si="91"/>
        <v>39</v>
      </c>
      <c r="WK47">
        <f t="shared" si="91"/>
        <v>39</v>
      </c>
      <c r="WL47">
        <f t="shared" si="91"/>
        <v>39</v>
      </c>
      <c r="WM47">
        <f t="shared" si="91"/>
        <v>39</v>
      </c>
      <c r="WN47">
        <f t="shared" si="91"/>
        <v>40</v>
      </c>
      <c r="WO47">
        <f t="shared" si="91"/>
        <v>40</v>
      </c>
      <c r="WP47">
        <f t="shared" si="91"/>
        <v>40</v>
      </c>
      <c r="WQ47">
        <f t="shared" si="91"/>
        <v>40</v>
      </c>
      <c r="WR47">
        <f t="shared" si="91"/>
        <v>40</v>
      </c>
      <c r="WS47">
        <f t="shared" si="91"/>
        <v>40</v>
      </c>
      <c r="WT47">
        <f t="shared" si="91"/>
        <v>40</v>
      </c>
      <c r="WU47">
        <f t="shared" si="91"/>
        <v>40</v>
      </c>
      <c r="WV47">
        <f t="shared" si="91"/>
        <v>40</v>
      </c>
      <c r="WW47">
        <f t="shared" si="91"/>
        <v>40</v>
      </c>
      <c r="WX47">
        <f t="shared" si="91"/>
        <v>40</v>
      </c>
      <c r="WY47">
        <f t="shared" si="91"/>
        <v>40</v>
      </c>
      <c r="WZ47">
        <f t="shared" si="91"/>
        <v>40</v>
      </c>
      <c r="XA47">
        <f t="shared" si="91"/>
        <v>40</v>
      </c>
      <c r="XB47">
        <f t="shared" si="91"/>
        <v>40</v>
      </c>
      <c r="XC47">
        <f t="shared" si="91"/>
        <v>41</v>
      </c>
      <c r="XD47">
        <f t="shared" si="91"/>
        <v>41</v>
      </c>
      <c r="XE47">
        <f t="shared" si="91"/>
        <v>41</v>
      </c>
      <c r="XF47">
        <f t="shared" si="91"/>
        <v>41</v>
      </c>
      <c r="XG47">
        <f t="shared" si="91"/>
        <v>41</v>
      </c>
      <c r="XH47">
        <f t="shared" si="91"/>
        <v>41</v>
      </c>
      <c r="XI47">
        <f t="shared" si="91"/>
        <v>41</v>
      </c>
      <c r="XJ47">
        <f t="shared" si="91"/>
        <v>41</v>
      </c>
      <c r="XK47">
        <f t="shared" si="91"/>
        <v>41</v>
      </c>
      <c r="XL47">
        <f t="shared" si="91"/>
        <v>41</v>
      </c>
      <c r="XM47">
        <f t="shared" si="91"/>
        <v>41</v>
      </c>
      <c r="XN47">
        <f t="shared" si="91"/>
        <v>41</v>
      </c>
      <c r="XO47">
        <f t="shared" si="91"/>
        <v>41</v>
      </c>
      <c r="XP47">
        <f t="shared" si="91"/>
        <v>41</v>
      </c>
      <c r="XQ47">
        <f t="shared" si="91"/>
        <v>41</v>
      </c>
      <c r="XR47">
        <f t="shared" si="91"/>
        <v>42</v>
      </c>
      <c r="XS47">
        <f t="shared" si="91"/>
        <v>42</v>
      </c>
      <c r="XT47">
        <f t="shared" si="91"/>
        <v>42</v>
      </c>
      <c r="XU47">
        <f t="shared" si="91"/>
        <v>42</v>
      </c>
      <c r="XV47">
        <f t="shared" si="91"/>
        <v>42</v>
      </c>
      <c r="XW47">
        <f t="shared" si="91"/>
        <v>42</v>
      </c>
      <c r="XX47">
        <f t="shared" si="91"/>
        <v>42</v>
      </c>
      <c r="XY47">
        <f t="shared" si="91"/>
        <v>42</v>
      </c>
      <c r="XZ47">
        <f t="shared" si="91"/>
        <v>42</v>
      </c>
      <c r="YA47">
        <f t="shared" si="91"/>
        <v>42</v>
      </c>
      <c r="YB47">
        <f t="shared" si="91"/>
        <v>42</v>
      </c>
      <c r="YC47">
        <f t="shared" si="91"/>
        <v>42</v>
      </c>
      <c r="YD47">
        <f t="shared" si="91"/>
        <v>42</v>
      </c>
      <c r="YE47">
        <f t="shared" si="91"/>
        <v>42</v>
      </c>
      <c r="YF47">
        <f t="shared" si="91"/>
        <v>42</v>
      </c>
      <c r="YG47">
        <f t="shared" si="91"/>
        <v>43</v>
      </c>
      <c r="YH47">
        <f t="shared" si="91"/>
        <v>43</v>
      </c>
      <c r="YI47">
        <f t="shared" si="91"/>
        <v>43</v>
      </c>
      <c r="YJ47">
        <f t="shared" si="91"/>
        <v>43</v>
      </c>
      <c r="YK47">
        <f t="shared" si="91"/>
        <v>43</v>
      </c>
      <c r="YL47">
        <f t="shared" si="91"/>
        <v>43</v>
      </c>
      <c r="YM47">
        <f t="shared" si="91"/>
        <v>43</v>
      </c>
      <c r="YN47">
        <f t="shared" si="91"/>
        <v>43</v>
      </c>
      <c r="YO47">
        <f t="shared" si="91"/>
        <v>43</v>
      </c>
      <c r="YP47">
        <f t="shared" si="91"/>
        <v>43</v>
      </c>
      <c r="YQ47">
        <f t="shared" ref="YQ47:AAN47" si="92">VLOOKUP(YQ48,$B$107:$C$160,2,FALSE)</f>
        <v>43</v>
      </c>
      <c r="YR47">
        <f t="shared" si="92"/>
        <v>43</v>
      </c>
      <c r="YS47">
        <f t="shared" si="92"/>
        <v>43</v>
      </c>
      <c r="YT47">
        <f t="shared" si="92"/>
        <v>43</v>
      </c>
      <c r="YU47">
        <f t="shared" si="92"/>
        <v>43</v>
      </c>
      <c r="YV47">
        <f t="shared" si="92"/>
        <v>44</v>
      </c>
      <c r="YW47">
        <f t="shared" si="92"/>
        <v>44</v>
      </c>
      <c r="YX47">
        <f t="shared" si="92"/>
        <v>44</v>
      </c>
      <c r="YY47">
        <f t="shared" si="92"/>
        <v>44</v>
      </c>
      <c r="YZ47">
        <f t="shared" si="92"/>
        <v>44</v>
      </c>
      <c r="ZA47">
        <f t="shared" si="92"/>
        <v>44</v>
      </c>
      <c r="ZB47">
        <f t="shared" si="92"/>
        <v>44</v>
      </c>
      <c r="ZC47">
        <f t="shared" si="92"/>
        <v>44</v>
      </c>
      <c r="ZD47">
        <f t="shared" si="92"/>
        <v>44</v>
      </c>
      <c r="ZE47">
        <f t="shared" si="92"/>
        <v>44</v>
      </c>
      <c r="ZF47">
        <f t="shared" si="92"/>
        <v>44</v>
      </c>
      <c r="ZG47">
        <f t="shared" si="92"/>
        <v>44</v>
      </c>
      <c r="ZH47">
        <f t="shared" si="92"/>
        <v>44</v>
      </c>
      <c r="ZI47">
        <f t="shared" si="92"/>
        <v>44</v>
      </c>
      <c r="ZJ47">
        <f t="shared" si="92"/>
        <v>44</v>
      </c>
      <c r="ZK47">
        <f t="shared" si="92"/>
        <v>45</v>
      </c>
      <c r="ZL47">
        <f t="shared" si="92"/>
        <v>45</v>
      </c>
      <c r="ZM47">
        <f t="shared" si="92"/>
        <v>45</v>
      </c>
      <c r="ZN47">
        <f t="shared" si="92"/>
        <v>45</v>
      </c>
      <c r="ZO47">
        <f t="shared" si="92"/>
        <v>45</v>
      </c>
      <c r="ZP47">
        <f t="shared" si="92"/>
        <v>45</v>
      </c>
      <c r="ZQ47">
        <f t="shared" si="92"/>
        <v>45</v>
      </c>
      <c r="ZR47">
        <f t="shared" si="92"/>
        <v>45</v>
      </c>
      <c r="ZS47">
        <f t="shared" si="92"/>
        <v>45</v>
      </c>
      <c r="ZT47">
        <f t="shared" si="92"/>
        <v>45</v>
      </c>
      <c r="ZU47">
        <f t="shared" si="92"/>
        <v>45</v>
      </c>
      <c r="ZV47">
        <f t="shared" si="92"/>
        <v>45</v>
      </c>
      <c r="ZW47">
        <f t="shared" si="92"/>
        <v>45</v>
      </c>
      <c r="ZX47">
        <f t="shared" si="92"/>
        <v>45</v>
      </c>
      <c r="ZY47">
        <f t="shared" si="92"/>
        <v>45</v>
      </c>
      <c r="ZZ47">
        <f t="shared" si="92"/>
        <v>46</v>
      </c>
      <c r="AAA47">
        <f t="shared" si="92"/>
        <v>46</v>
      </c>
      <c r="AAB47">
        <f t="shared" si="92"/>
        <v>46</v>
      </c>
      <c r="AAC47">
        <f t="shared" si="92"/>
        <v>46</v>
      </c>
      <c r="AAD47">
        <f t="shared" si="92"/>
        <v>46</v>
      </c>
      <c r="AAE47">
        <f t="shared" si="92"/>
        <v>46</v>
      </c>
      <c r="AAF47">
        <f t="shared" si="92"/>
        <v>46</v>
      </c>
      <c r="AAG47">
        <f t="shared" si="92"/>
        <v>46</v>
      </c>
      <c r="AAH47">
        <f t="shared" si="92"/>
        <v>46</v>
      </c>
      <c r="AAI47">
        <f t="shared" si="92"/>
        <v>46</v>
      </c>
      <c r="AAJ47">
        <f t="shared" si="92"/>
        <v>46</v>
      </c>
      <c r="AAK47">
        <f t="shared" si="92"/>
        <v>46</v>
      </c>
      <c r="AAL47">
        <f t="shared" si="92"/>
        <v>46</v>
      </c>
      <c r="AAM47">
        <f t="shared" si="92"/>
        <v>46</v>
      </c>
      <c r="AAN47">
        <f t="shared" si="92"/>
        <v>46</v>
      </c>
      <c r="AAO47" s="181"/>
    </row>
    <row r="48" spans="1:717" ht="24.6" customHeight="1" thickBot="1" x14ac:dyDescent="0.55000000000000004">
      <c r="A48" s="259" t="s">
        <v>206</v>
      </c>
      <c r="G48" s="267" t="s">
        <v>433</v>
      </c>
      <c r="H48" t="s">
        <v>475</v>
      </c>
      <c r="Z48" t="s">
        <v>434</v>
      </c>
      <c r="AA48" s="302" t="s">
        <v>435</v>
      </c>
      <c r="AB48" t="s">
        <v>435</v>
      </c>
      <c r="AC48" t="s">
        <v>435</v>
      </c>
      <c r="AD48" t="s">
        <v>435</v>
      </c>
      <c r="AE48" t="s">
        <v>435</v>
      </c>
      <c r="AF48" t="s">
        <v>435</v>
      </c>
      <c r="AG48" t="s">
        <v>435</v>
      </c>
      <c r="AH48" t="s">
        <v>435</v>
      </c>
      <c r="AI48" t="s">
        <v>435</v>
      </c>
      <c r="AJ48" t="s">
        <v>435</v>
      </c>
      <c r="AK48" t="s">
        <v>435</v>
      </c>
      <c r="AL48" t="s">
        <v>435</v>
      </c>
      <c r="AM48" t="s">
        <v>435</v>
      </c>
      <c r="AN48" t="s">
        <v>435</v>
      </c>
      <c r="AO48" t="str">
        <f t="shared" ref="AO48:CZ48" si="93">IF(AND(AN50="F",AN49="Custom"),VLOOKUP((AN47+1),$A$107:$C$160,2,FALSE),AN48)</f>
        <v>12_30_2024</v>
      </c>
      <c r="AP48" t="str">
        <f t="shared" si="93"/>
        <v>01_06_25</v>
      </c>
      <c r="AQ48" t="str">
        <f t="shared" si="93"/>
        <v>01_06_25</v>
      </c>
      <c r="AR48" t="str">
        <f t="shared" si="93"/>
        <v>01_06_25</v>
      </c>
      <c r="AS48" t="str">
        <f t="shared" si="93"/>
        <v>01_06_25</v>
      </c>
      <c r="AT48" t="str">
        <f t="shared" si="93"/>
        <v>01_06_25</v>
      </c>
      <c r="AU48" t="str">
        <f t="shared" si="93"/>
        <v>01_06_25</v>
      </c>
      <c r="AV48" t="str">
        <f t="shared" si="93"/>
        <v>01_06_25</v>
      </c>
      <c r="AW48" t="str">
        <f t="shared" si="93"/>
        <v>01_06_25</v>
      </c>
      <c r="AX48" t="str">
        <f t="shared" si="93"/>
        <v>01_06_25</v>
      </c>
      <c r="AY48" t="str">
        <f t="shared" si="93"/>
        <v>01_06_25</v>
      </c>
      <c r="AZ48" t="str">
        <f t="shared" si="93"/>
        <v>01_06_25</v>
      </c>
      <c r="BA48" t="str">
        <f t="shared" si="93"/>
        <v>01_06_25</v>
      </c>
      <c r="BB48" t="str">
        <f t="shared" si="93"/>
        <v>01_06_25</v>
      </c>
      <c r="BC48" t="str">
        <f t="shared" si="93"/>
        <v>01_06_25</v>
      </c>
      <c r="BD48" t="str">
        <f t="shared" si="93"/>
        <v>01_06_25</v>
      </c>
      <c r="BE48" t="str">
        <f t="shared" si="93"/>
        <v>01_13_25</v>
      </c>
      <c r="BF48" t="str">
        <f t="shared" si="93"/>
        <v>01_13_25</v>
      </c>
      <c r="BG48" t="str">
        <f t="shared" si="93"/>
        <v>01_13_25</v>
      </c>
      <c r="BH48" t="str">
        <f t="shared" si="93"/>
        <v>01_13_25</v>
      </c>
      <c r="BI48" t="str">
        <f t="shared" si="93"/>
        <v>01_13_25</v>
      </c>
      <c r="BJ48" t="str">
        <f t="shared" si="93"/>
        <v>01_13_25</v>
      </c>
      <c r="BK48" t="str">
        <f t="shared" si="93"/>
        <v>01_13_25</v>
      </c>
      <c r="BL48" t="str">
        <f t="shared" si="93"/>
        <v>01_13_25</v>
      </c>
      <c r="BM48" t="str">
        <f t="shared" si="93"/>
        <v>01_13_25</v>
      </c>
      <c r="BN48" t="str">
        <f t="shared" si="93"/>
        <v>01_13_25</v>
      </c>
      <c r="BO48" t="str">
        <f t="shared" si="93"/>
        <v>01_13_25</v>
      </c>
      <c r="BP48" t="str">
        <f t="shared" si="93"/>
        <v>01_13_25</v>
      </c>
      <c r="BQ48" t="str">
        <f t="shared" si="93"/>
        <v>01_13_25</v>
      </c>
      <c r="BR48" t="str">
        <f t="shared" si="93"/>
        <v>01_13_25</v>
      </c>
      <c r="BS48" t="str">
        <f t="shared" si="93"/>
        <v>01_13_25</v>
      </c>
      <c r="BT48" t="str">
        <f t="shared" si="93"/>
        <v>1_20_25</v>
      </c>
      <c r="BU48" t="str">
        <f t="shared" si="93"/>
        <v>1_20_25</v>
      </c>
      <c r="BV48" t="str">
        <f t="shared" si="93"/>
        <v>1_20_25</v>
      </c>
      <c r="BW48" t="str">
        <f t="shared" si="93"/>
        <v>1_20_25</v>
      </c>
      <c r="BX48" t="str">
        <f t="shared" si="93"/>
        <v>1_20_25</v>
      </c>
      <c r="BY48" t="str">
        <f t="shared" si="93"/>
        <v>1_20_25</v>
      </c>
      <c r="BZ48" t="str">
        <f t="shared" si="93"/>
        <v>1_20_25</v>
      </c>
      <c r="CA48" t="str">
        <f t="shared" si="93"/>
        <v>1_20_25</v>
      </c>
      <c r="CB48" t="str">
        <f t="shared" si="93"/>
        <v>1_20_25</v>
      </c>
      <c r="CC48" t="str">
        <f t="shared" si="93"/>
        <v>1_20_25</v>
      </c>
      <c r="CD48" t="str">
        <f t="shared" si="93"/>
        <v>1_20_25</v>
      </c>
      <c r="CE48" t="str">
        <f t="shared" si="93"/>
        <v>1_20_25</v>
      </c>
      <c r="CF48" t="str">
        <f t="shared" si="93"/>
        <v>1_20_25</v>
      </c>
      <c r="CG48" t="str">
        <f t="shared" si="93"/>
        <v>1_20_25</v>
      </c>
      <c r="CH48" t="str">
        <f t="shared" si="93"/>
        <v>1_20_25</v>
      </c>
      <c r="CI48" t="str">
        <f t="shared" si="93"/>
        <v>1_27_25</v>
      </c>
      <c r="CJ48" t="str">
        <f t="shared" si="93"/>
        <v>1_27_25</v>
      </c>
      <c r="CK48" t="str">
        <f t="shared" si="93"/>
        <v>1_27_25</v>
      </c>
      <c r="CL48" t="str">
        <f t="shared" si="93"/>
        <v>1_27_25</v>
      </c>
      <c r="CM48" t="str">
        <f t="shared" si="93"/>
        <v>1_27_25</v>
      </c>
      <c r="CN48" t="str">
        <f t="shared" si="93"/>
        <v>1_27_25</v>
      </c>
      <c r="CO48" t="str">
        <f t="shared" si="93"/>
        <v>1_27_25</v>
      </c>
      <c r="CP48" t="str">
        <f t="shared" si="93"/>
        <v>1_27_25</v>
      </c>
      <c r="CQ48" t="str">
        <f t="shared" si="93"/>
        <v>1_27_25</v>
      </c>
      <c r="CR48" t="str">
        <f t="shared" si="93"/>
        <v>1_27_25</v>
      </c>
      <c r="CS48" t="str">
        <f t="shared" si="93"/>
        <v>1_27_25</v>
      </c>
      <c r="CT48" t="str">
        <f t="shared" si="93"/>
        <v>1_27_25</v>
      </c>
      <c r="CU48" t="str">
        <f t="shared" si="93"/>
        <v>1_27_25</v>
      </c>
      <c r="CV48" t="str">
        <f t="shared" si="93"/>
        <v>1_27_25</v>
      </c>
      <c r="CW48" t="str">
        <f t="shared" si="93"/>
        <v>1_27_25</v>
      </c>
      <c r="CX48" t="str">
        <f t="shared" si="93"/>
        <v>2_3_25</v>
      </c>
      <c r="CY48" t="str">
        <f t="shared" si="93"/>
        <v>2_3_25</v>
      </c>
      <c r="CZ48" t="str">
        <f t="shared" si="93"/>
        <v>2_3_25</v>
      </c>
      <c r="DA48" t="str">
        <f t="shared" ref="DA48:FL48" si="94">IF(AND(CZ50="F",CZ49="Custom"),VLOOKUP((CZ47+1),$A$107:$C$160,2,FALSE),CZ48)</f>
        <v>2_3_25</v>
      </c>
      <c r="DB48" t="str">
        <f t="shared" si="94"/>
        <v>2_3_25</v>
      </c>
      <c r="DC48" t="str">
        <f t="shared" si="94"/>
        <v>2_3_25</v>
      </c>
      <c r="DD48" t="str">
        <f t="shared" si="94"/>
        <v>2_3_25</v>
      </c>
      <c r="DE48" t="str">
        <f t="shared" si="94"/>
        <v>2_3_25</v>
      </c>
      <c r="DF48" t="str">
        <f t="shared" si="94"/>
        <v>2_3_25</v>
      </c>
      <c r="DG48" t="str">
        <f t="shared" si="94"/>
        <v>2_3_25</v>
      </c>
      <c r="DH48" t="str">
        <f t="shared" si="94"/>
        <v>2_3_25</v>
      </c>
      <c r="DI48" t="str">
        <f t="shared" si="94"/>
        <v>2_3_25</v>
      </c>
      <c r="DJ48" t="str">
        <f t="shared" si="94"/>
        <v>2_3_25</v>
      </c>
      <c r="DK48" t="str">
        <f t="shared" si="94"/>
        <v>2_3_25</v>
      </c>
      <c r="DL48" t="str">
        <f t="shared" si="94"/>
        <v>2_3_25</v>
      </c>
      <c r="DM48" t="str">
        <f t="shared" si="94"/>
        <v>2_10_25</v>
      </c>
      <c r="DN48" t="str">
        <f t="shared" si="94"/>
        <v>2_10_25</v>
      </c>
      <c r="DO48" t="str">
        <f t="shared" si="94"/>
        <v>2_10_25</v>
      </c>
      <c r="DP48" t="str">
        <f t="shared" si="94"/>
        <v>2_10_25</v>
      </c>
      <c r="DQ48" t="str">
        <f t="shared" si="94"/>
        <v>2_10_25</v>
      </c>
      <c r="DR48" t="str">
        <f t="shared" si="94"/>
        <v>2_10_25</v>
      </c>
      <c r="DS48" t="str">
        <f t="shared" si="94"/>
        <v>2_10_25</v>
      </c>
      <c r="DT48" t="str">
        <f t="shared" si="94"/>
        <v>2_10_25</v>
      </c>
      <c r="DU48" t="str">
        <f t="shared" si="94"/>
        <v>2_10_25</v>
      </c>
      <c r="DV48" t="str">
        <f t="shared" si="94"/>
        <v>2_10_25</v>
      </c>
      <c r="DW48" t="str">
        <f t="shared" si="94"/>
        <v>2_10_25</v>
      </c>
      <c r="DX48" t="str">
        <f t="shared" si="94"/>
        <v>2_10_25</v>
      </c>
      <c r="DY48" t="str">
        <f t="shared" si="94"/>
        <v>2_10_25</v>
      </c>
      <c r="DZ48" t="str">
        <f t="shared" si="94"/>
        <v>2_10_25</v>
      </c>
      <c r="EA48" t="str">
        <f t="shared" si="94"/>
        <v>2_10_25</v>
      </c>
      <c r="EB48" t="str">
        <f t="shared" si="94"/>
        <v>2_17_25</v>
      </c>
      <c r="EC48" t="str">
        <f t="shared" si="94"/>
        <v>2_17_25</v>
      </c>
      <c r="ED48" t="str">
        <f t="shared" si="94"/>
        <v>2_17_25</v>
      </c>
      <c r="EE48" t="str">
        <f t="shared" si="94"/>
        <v>2_17_25</v>
      </c>
      <c r="EF48" t="str">
        <f t="shared" si="94"/>
        <v>2_17_25</v>
      </c>
      <c r="EG48" t="str">
        <f t="shared" si="94"/>
        <v>2_17_25</v>
      </c>
      <c r="EH48" t="str">
        <f t="shared" si="94"/>
        <v>2_17_25</v>
      </c>
      <c r="EI48" t="str">
        <f t="shared" si="94"/>
        <v>2_17_25</v>
      </c>
      <c r="EJ48" t="str">
        <f t="shared" si="94"/>
        <v>2_17_25</v>
      </c>
      <c r="EK48" t="str">
        <f t="shared" si="94"/>
        <v>2_17_25</v>
      </c>
      <c r="EL48" t="str">
        <f t="shared" si="94"/>
        <v>2_17_25</v>
      </c>
      <c r="EM48" t="str">
        <f t="shared" si="94"/>
        <v>2_17_25</v>
      </c>
      <c r="EN48" t="str">
        <f t="shared" si="94"/>
        <v>2_17_25</v>
      </c>
      <c r="EO48" t="str">
        <f t="shared" si="94"/>
        <v>2_17_25</v>
      </c>
      <c r="EP48" t="str">
        <f t="shared" si="94"/>
        <v>2_17_25</v>
      </c>
      <c r="EQ48" t="str">
        <f t="shared" si="94"/>
        <v>2_24_25</v>
      </c>
      <c r="ER48" t="str">
        <f t="shared" si="94"/>
        <v>2_24_25</v>
      </c>
      <c r="ES48" t="str">
        <f t="shared" si="94"/>
        <v>2_24_25</v>
      </c>
      <c r="ET48" t="str">
        <f t="shared" si="94"/>
        <v>2_24_25</v>
      </c>
      <c r="EU48" t="str">
        <f t="shared" si="94"/>
        <v>2_24_25</v>
      </c>
      <c r="EV48" t="str">
        <f t="shared" si="94"/>
        <v>2_24_25</v>
      </c>
      <c r="EW48" t="str">
        <f t="shared" si="94"/>
        <v>2_24_25</v>
      </c>
      <c r="EX48" t="str">
        <f t="shared" si="94"/>
        <v>2_24_25</v>
      </c>
      <c r="EY48" t="str">
        <f t="shared" si="94"/>
        <v>2_24_25</v>
      </c>
      <c r="EZ48" t="str">
        <f t="shared" si="94"/>
        <v>2_24_25</v>
      </c>
      <c r="FA48" t="str">
        <f t="shared" si="94"/>
        <v>2_24_25</v>
      </c>
      <c r="FB48" t="str">
        <f t="shared" si="94"/>
        <v>2_24_25</v>
      </c>
      <c r="FC48" t="str">
        <f t="shared" si="94"/>
        <v>2_24_25</v>
      </c>
      <c r="FD48" t="str">
        <f t="shared" si="94"/>
        <v>2_24_25</v>
      </c>
      <c r="FE48" t="str">
        <f t="shared" si="94"/>
        <v>2_24_25</v>
      </c>
      <c r="FF48" t="str">
        <f t="shared" si="94"/>
        <v>3_03_25</v>
      </c>
      <c r="FG48" t="str">
        <f t="shared" si="94"/>
        <v>3_03_25</v>
      </c>
      <c r="FH48" t="str">
        <f t="shared" si="94"/>
        <v>3_03_25</v>
      </c>
      <c r="FI48" t="str">
        <f t="shared" si="94"/>
        <v>3_03_25</v>
      </c>
      <c r="FJ48" t="str">
        <f t="shared" si="94"/>
        <v>3_03_25</v>
      </c>
      <c r="FK48" t="str">
        <f t="shared" si="94"/>
        <v>3_03_25</v>
      </c>
      <c r="FL48" t="str">
        <f t="shared" si="94"/>
        <v>3_03_25</v>
      </c>
      <c r="FM48" t="str">
        <f t="shared" ref="FM48:HX48" si="95">IF(AND(FL50="F",FL49="Custom"),VLOOKUP((FL47+1),$A$107:$C$160,2,FALSE),FL48)</f>
        <v>3_03_25</v>
      </c>
      <c r="FN48" t="str">
        <f t="shared" si="95"/>
        <v>3_03_25</v>
      </c>
      <c r="FO48" t="str">
        <f t="shared" si="95"/>
        <v>3_03_25</v>
      </c>
      <c r="FP48" t="str">
        <f t="shared" si="95"/>
        <v>3_03_25</v>
      </c>
      <c r="FQ48" t="str">
        <f t="shared" si="95"/>
        <v>3_03_25</v>
      </c>
      <c r="FR48" t="str">
        <f t="shared" si="95"/>
        <v>3_03_25</v>
      </c>
      <c r="FS48" t="str">
        <f t="shared" si="95"/>
        <v>3_03_25</v>
      </c>
      <c r="FT48" t="str">
        <f t="shared" si="95"/>
        <v>3_03_25</v>
      </c>
      <c r="FU48" t="str">
        <f t="shared" si="95"/>
        <v>3_10_25</v>
      </c>
      <c r="FV48" t="str">
        <f t="shared" si="95"/>
        <v>3_10_25</v>
      </c>
      <c r="FW48" t="str">
        <f t="shared" si="95"/>
        <v>3_10_25</v>
      </c>
      <c r="FX48" t="str">
        <f t="shared" si="95"/>
        <v>3_10_25</v>
      </c>
      <c r="FY48" t="str">
        <f t="shared" si="95"/>
        <v>3_10_25</v>
      </c>
      <c r="FZ48" t="str">
        <f t="shared" si="95"/>
        <v>3_10_25</v>
      </c>
      <c r="GA48" t="str">
        <f t="shared" si="95"/>
        <v>3_10_25</v>
      </c>
      <c r="GB48" t="str">
        <f t="shared" si="95"/>
        <v>3_10_25</v>
      </c>
      <c r="GC48" t="str">
        <f t="shared" si="95"/>
        <v>3_10_25</v>
      </c>
      <c r="GD48" t="str">
        <f t="shared" si="95"/>
        <v>3_10_25</v>
      </c>
      <c r="GE48" t="str">
        <f t="shared" si="95"/>
        <v>3_10_25</v>
      </c>
      <c r="GF48" t="str">
        <f t="shared" si="95"/>
        <v>3_10_25</v>
      </c>
      <c r="GG48" t="str">
        <f t="shared" si="95"/>
        <v>3_10_25</v>
      </c>
      <c r="GH48" t="str">
        <f t="shared" si="95"/>
        <v>3_10_25</v>
      </c>
      <c r="GI48" t="str">
        <f t="shared" si="95"/>
        <v>3_10_25</v>
      </c>
      <c r="GJ48" t="str">
        <f t="shared" si="95"/>
        <v>3_17_25</v>
      </c>
      <c r="GK48" t="str">
        <f t="shared" si="95"/>
        <v>3_17_25</v>
      </c>
      <c r="GL48" t="str">
        <f t="shared" si="95"/>
        <v>3_17_25</v>
      </c>
      <c r="GM48" t="str">
        <f t="shared" si="95"/>
        <v>3_17_25</v>
      </c>
      <c r="GN48" t="str">
        <f t="shared" si="95"/>
        <v>3_17_25</v>
      </c>
      <c r="GO48" t="str">
        <f t="shared" si="95"/>
        <v>3_17_25</v>
      </c>
      <c r="GP48" t="str">
        <f t="shared" si="95"/>
        <v>3_17_25</v>
      </c>
      <c r="GQ48" t="str">
        <f t="shared" si="95"/>
        <v>3_17_25</v>
      </c>
      <c r="GR48" t="str">
        <f t="shared" si="95"/>
        <v>3_17_25</v>
      </c>
      <c r="GS48" t="str">
        <f t="shared" si="95"/>
        <v>3_17_25</v>
      </c>
      <c r="GT48" t="str">
        <f t="shared" si="95"/>
        <v>3_17_25</v>
      </c>
      <c r="GU48" t="str">
        <f t="shared" si="95"/>
        <v>3_17_25</v>
      </c>
      <c r="GV48" t="str">
        <f t="shared" si="95"/>
        <v>3_17_25</v>
      </c>
      <c r="GW48" t="str">
        <f t="shared" si="95"/>
        <v>3_17_25</v>
      </c>
      <c r="GX48" t="str">
        <f t="shared" si="95"/>
        <v>3_17_25</v>
      </c>
      <c r="GY48" t="str">
        <f t="shared" si="95"/>
        <v>3_24_25</v>
      </c>
      <c r="GZ48" t="str">
        <f t="shared" si="95"/>
        <v>3_24_25</v>
      </c>
      <c r="HA48" t="str">
        <f t="shared" si="95"/>
        <v>3_24_25</v>
      </c>
      <c r="HB48" t="str">
        <f t="shared" si="95"/>
        <v>3_24_25</v>
      </c>
      <c r="HC48" t="str">
        <f t="shared" si="95"/>
        <v>3_24_25</v>
      </c>
      <c r="HD48" t="str">
        <f t="shared" si="95"/>
        <v>3_24_25</v>
      </c>
      <c r="HE48" t="str">
        <f t="shared" si="95"/>
        <v>3_24_25</v>
      </c>
      <c r="HF48" t="str">
        <f t="shared" si="95"/>
        <v>3_24_25</v>
      </c>
      <c r="HG48" t="str">
        <f t="shared" si="95"/>
        <v>3_24_25</v>
      </c>
      <c r="HH48" t="str">
        <f t="shared" si="95"/>
        <v>3_24_25</v>
      </c>
      <c r="HI48" t="str">
        <f t="shared" si="95"/>
        <v>3_24_25</v>
      </c>
      <c r="HJ48" t="str">
        <f t="shared" si="95"/>
        <v>3_24_25</v>
      </c>
      <c r="HK48" t="str">
        <f t="shared" si="95"/>
        <v>3_24_25</v>
      </c>
      <c r="HL48" t="str">
        <f t="shared" si="95"/>
        <v>3_24_25</v>
      </c>
      <c r="HM48" t="str">
        <f t="shared" si="95"/>
        <v>3_24_25</v>
      </c>
      <c r="HN48" t="str">
        <f t="shared" si="95"/>
        <v>03_31_25</v>
      </c>
      <c r="HO48" t="str">
        <f t="shared" si="95"/>
        <v>03_31_25</v>
      </c>
      <c r="HP48" t="str">
        <f t="shared" si="95"/>
        <v>03_31_25</v>
      </c>
      <c r="HQ48" t="str">
        <f t="shared" si="95"/>
        <v>03_31_25</v>
      </c>
      <c r="HR48" t="str">
        <f t="shared" si="95"/>
        <v>03_31_25</v>
      </c>
      <c r="HS48" t="str">
        <f t="shared" si="95"/>
        <v>03_31_25</v>
      </c>
      <c r="HT48" t="str">
        <f t="shared" si="95"/>
        <v>03_31_25</v>
      </c>
      <c r="HU48" t="str">
        <f t="shared" si="95"/>
        <v>03_31_25</v>
      </c>
      <c r="HV48" t="str">
        <f t="shared" si="95"/>
        <v>03_31_25</v>
      </c>
      <c r="HW48" t="str">
        <f t="shared" si="95"/>
        <v>03_31_25</v>
      </c>
      <c r="HX48" t="str">
        <f t="shared" si="95"/>
        <v>03_31_25</v>
      </c>
      <c r="HY48" t="str">
        <f t="shared" ref="HY48:KJ48" si="96">IF(AND(HX50="F",HX49="Custom"),VLOOKUP((HX47+1),$A$107:$C$160,2,FALSE),HX48)</f>
        <v>03_31_25</v>
      </c>
      <c r="HZ48" t="str">
        <f t="shared" si="96"/>
        <v>03_31_25</v>
      </c>
      <c r="IA48" t="str">
        <f t="shared" si="96"/>
        <v>03_31_25</v>
      </c>
      <c r="IB48" t="str">
        <f t="shared" si="96"/>
        <v>03_31_25</v>
      </c>
      <c r="IC48" t="str">
        <f t="shared" si="96"/>
        <v>4_07_25</v>
      </c>
      <c r="ID48" t="str">
        <f t="shared" si="96"/>
        <v>4_07_25</v>
      </c>
      <c r="IE48" t="str">
        <f t="shared" si="96"/>
        <v>4_07_25</v>
      </c>
      <c r="IF48" t="str">
        <f t="shared" si="96"/>
        <v>4_07_25</v>
      </c>
      <c r="IG48" t="str">
        <f t="shared" si="96"/>
        <v>4_07_25</v>
      </c>
      <c r="IH48" t="str">
        <f t="shared" si="96"/>
        <v>4_07_25</v>
      </c>
      <c r="II48" t="str">
        <f t="shared" si="96"/>
        <v>4_07_25</v>
      </c>
      <c r="IJ48" t="str">
        <f t="shared" si="96"/>
        <v>4_07_25</v>
      </c>
      <c r="IK48" t="str">
        <f t="shared" si="96"/>
        <v>4_07_25</v>
      </c>
      <c r="IL48" t="str">
        <f t="shared" si="96"/>
        <v>4_07_25</v>
      </c>
      <c r="IM48" t="str">
        <f t="shared" si="96"/>
        <v>4_07_25</v>
      </c>
      <c r="IN48" t="str">
        <f t="shared" si="96"/>
        <v>4_07_25</v>
      </c>
      <c r="IO48" t="str">
        <f t="shared" si="96"/>
        <v>4_07_25</v>
      </c>
      <c r="IP48" t="str">
        <f t="shared" si="96"/>
        <v>4_07_25</v>
      </c>
      <c r="IQ48" t="str">
        <f t="shared" si="96"/>
        <v>4_07_25</v>
      </c>
      <c r="IR48" t="str">
        <f t="shared" si="96"/>
        <v>4_14_25</v>
      </c>
      <c r="IS48" t="str">
        <f t="shared" si="96"/>
        <v>4_14_25</v>
      </c>
      <c r="IT48" t="str">
        <f t="shared" si="96"/>
        <v>4_14_25</v>
      </c>
      <c r="IU48" t="str">
        <f t="shared" si="96"/>
        <v>4_14_25</v>
      </c>
      <c r="IV48" t="str">
        <f t="shared" si="96"/>
        <v>4_14_25</v>
      </c>
      <c r="IW48" t="str">
        <f t="shared" si="96"/>
        <v>4_14_25</v>
      </c>
      <c r="IX48" t="str">
        <f t="shared" si="96"/>
        <v>4_14_25</v>
      </c>
      <c r="IY48" t="str">
        <f t="shared" si="96"/>
        <v>4_14_25</v>
      </c>
      <c r="IZ48" t="str">
        <f t="shared" si="96"/>
        <v>4_14_25</v>
      </c>
      <c r="JA48" t="str">
        <f t="shared" si="96"/>
        <v>4_14_25</v>
      </c>
      <c r="JB48" t="str">
        <f t="shared" si="96"/>
        <v>4_14_25</v>
      </c>
      <c r="JC48" t="str">
        <f t="shared" si="96"/>
        <v>4_14_25</v>
      </c>
      <c r="JD48" t="str">
        <f t="shared" si="96"/>
        <v>4_14_25</v>
      </c>
      <c r="JE48" t="str">
        <f t="shared" si="96"/>
        <v>4_14_25</v>
      </c>
      <c r="JF48" t="str">
        <f t="shared" si="96"/>
        <v>4_14_25</v>
      </c>
      <c r="JG48" t="str">
        <f t="shared" si="96"/>
        <v>4_21_25</v>
      </c>
      <c r="JH48" t="str">
        <f t="shared" si="96"/>
        <v>4_21_25</v>
      </c>
      <c r="JI48" t="str">
        <f t="shared" si="96"/>
        <v>4_21_25</v>
      </c>
      <c r="JJ48" t="str">
        <f t="shared" si="96"/>
        <v>4_21_25</v>
      </c>
      <c r="JK48" t="str">
        <f t="shared" si="96"/>
        <v>4_21_25</v>
      </c>
      <c r="JL48" t="str">
        <f t="shared" si="96"/>
        <v>4_21_25</v>
      </c>
      <c r="JM48" t="str">
        <f t="shared" si="96"/>
        <v>4_21_25</v>
      </c>
      <c r="JN48" t="str">
        <f t="shared" si="96"/>
        <v>4_21_25</v>
      </c>
      <c r="JO48" t="str">
        <f t="shared" si="96"/>
        <v>4_21_25</v>
      </c>
      <c r="JP48" t="str">
        <f t="shared" si="96"/>
        <v>4_21_25</v>
      </c>
      <c r="JQ48" t="str">
        <f t="shared" si="96"/>
        <v>4_21_25</v>
      </c>
      <c r="JR48" t="str">
        <f t="shared" si="96"/>
        <v>4_21_25</v>
      </c>
      <c r="JS48" t="str">
        <f t="shared" si="96"/>
        <v>4_21_25</v>
      </c>
      <c r="JT48" t="str">
        <f t="shared" si="96"/>
        <v>4_21_25</v>
      </c>
      <c r="JU48" t="str">
        <f t="shared" si="96"/>
        <v>4_21_25</v>
      </c>
      <c r="JV48" t="str">
        <f t="shared" si="96"/>
        <v>4_28_25</v>
      </c>
      <c r="JW48" t="str">
        <f t="shared" si="96"/>
        <v>4_28_25</v>
      </c>
      <c r="JX48" t="str">
        <f t="shared" si="96"/>
        <v>4_28_25</v>
      </c>
      <c r="JY48" t="str">
        <f t="shared" si="96"/>
        <v>4_28_25</v>
      </c>
      <c r="JZ48" t="str">
        <f t="shared" si="96"/>
        <v>4_28_25</v>
      </c>
      <c r="KA48" t="str">
        <f t="shared" si="96"/>
        <v>4_28_25</v>
      </c>
      <c r="KB48" t="str">
        <f t="shared" si="96"/>
        <v>4_28_25</v>
      </c>
      <c r="KC48" t="str">
        <f t="shared" si="96"/>
        <v>4_28_25</v>
      </c>
      <c r="KD48" t="str">
        <f t="shared" si="96"/>
        <v>4_28_25</v>
      </c>
      <c r="KE48" t="str">
        <f t="shared" si="96"/>
        <v>4_28_25</v>
      </c>
      <c r="KF48" t="str">
        <f t="shared" si="96"/>
        <v>4_28_25</v>
      </c>
      <c r="KG48" t="str">
        <f t="shared" si="96"/>
        <v>4_28_25</v>
      </c>
      <c r="KH48" t="str">
        <f t="shared" si="96"/>
        <v>4_28_25</v>
      </c>
      <c r="KI48" t="str">
        <f t="shared" si="96"/>
        <v>4_28_25</v>
      </c>
      <c r="KJ48" t="str">
        <f t="shared" si="96"/>
        <v>4_28_25</v>
      </c>
      <c r="KK48" t="str">
        <f t="shared" ref="KK48:MV48" si="97">IF(AND(KJ50="F",KJ49="Custom"),VLOOKUP((KJ47+1),$A$107:$C$160,2,FALSE),KJ48)</f>
        <v>5_5_25</v>
      </c>
      <c r="KL48" t="str">
        <f t="shared" si="97"/>
        <v>5_5_25</v>
      </c>
      <c r="KM48" t="str">
        <f t="shared" si="97"/>
        <v>5_5_25</v>
      </c>
      <c r="KN48" t="str">
        <f t="shared" si="97"/>
        <v>5_5_25</v>
      </c>
      <c r="KO48" t="str">
        <f t="shared" si="97"/>
        <v>5_5_25</v>
      </c>
      <c r="KP48" t="str">
        <f t="shared" si="97"/>
        <v>5_5_25</v>
      </c>
      <c r="KQ48" t="str">
        <f t="shared" si="97"/>
        <v>5_5_25</v>
      </c>
      <c r="KR48" t="str">
        <f t="shared" si="97"/>
        <v>5_5_25</v>
      </c>
      <c r="KS48" t="str">
        <f t="shared" si="97"/>
        <v>5_5_25</v>
      </c>
      <c r="KT48" t="str">
        <f t="shared" si="97"/>
        <v>5_5_25</v>
      </c>
      <c r="KU48" t="str">
        <f t="shared" si="97"/>
        <v>5_5_25</v>
      </c>
      <c r="KV48" t="str">
        <f t="shared" si="97"/>
        <v>5_5_25</v>
      </c>
      <c r="KW48" t="str">
        <f t="shared" si="97"/>
        <v>5_5_25</v>
      </c>
      <c r="KX48" t="str">
        <f t="shared" si="97"/>
        <v>5_5_25</v>
      </c>
      <c r="KY48" t="str">
        <f t="shared" si="97"/>
        <v>5_5_25</v>
      </c>
      <c r="KZ48" t="str">
        <f t="shared" si="97"/>
        <v>5_12_25</v>
      </c>
      <c r="LA48" t="str">
        <f t="shared" si="97"/>
        <v>5_12_25</v>
      </c>
      <c r="LB48" t="str">
        <f t="shared" si="97"/>
        <v>5_12_25</v>
      </c>
      <c r="LC48" t="str">
        <f t="shared" si="97"/>
        <v>5_12_25</v>
      </c>
      <c r="LD48" t="str">
        <f t="shared" si="97"/>
        <v>5_12_25</v>
      </c>
      <c r="LE48" t="str">
        <f t="shared" si="97"/>
        <v>5_12_25</v>
      </c>
      <c r="LF48" t="str">
        <f t="shared" si="97"/>
        <v>5_12_25</v>
      </c>
      <c r="LG48" t="str">
        <f t="shared" si="97"/>
        <v>5_12_25</v>
      </c>
      <c r="LH48" t="str">
        <f t="shared" si="97"/>
        <v>5_12_25</v>
      </c>
      <c r="LI48" t="str">
        <f t="shared" si="97"/>
        <v>5_12_25</v>
      </c>
      <c r="LJ48" t="str">
        <f t="shared" si="97"/>
        <v>5_12_25</v>
      </c>
      <c r="LK48" t="str">
        <f t="shared" si="97"/>
        <v>5_12_25</v>
      </c>
      <c r="LL48" t="str">
        <f t="shared" si="97"/>
        <v>5_12_25</v>
      </c>
      <c r="LM48" t="str">
        <f t="shared" si="97"/>
        <v>5_12_25</v>
      </c>
      <c r="LN48" t="str">
        <f t="shared" si="97"/>
        <v>5_12_25</v>
      </c>
      <c r="LO48" t="str">
        <f t="shared" si="97"/>
        <v>5_19_25</v>
      </c>
      <c r="LP48" s="30" t="str">
        <f t="shared" si="97"/>
        <v>5_19_25</v>
      </c>
      <c r="LQ48" t="str">
        <f t="shared" si="97"/>
        <v>5_19_25</v>
      </c>
      <c r="LR48" t="str">
        <f t="shared" si="97"/>
        <v>5_19_25</v>
      </c>
      <c r="LS48" t="str">
        <f t="shared" si="97"/>
        <v>5_19_25</v>
      </c>
      <c r="LT48" t="str">
        <f t="shared" si="97"/>
        <v>5_19_25</v>
      </c>
      <c r="LU48" t="str">
        <f t="shared" si="97"/>
        <v>5_19_25</v>
      </c>
      <c r="LV48" t="str">
        <f t="shared" si="97"/>
        <v>5_19_25</v>
      </c>
      <c r="LW48" t="str">
        <f t="shared" si="97"/>
        <v>5_19_25</v>
      </c>
      <c r="LX48" t="str">
        <f t="shared" si="97"/>
        <v>5_19_25</v>
      </c>
      <c r="LY48" t="str">
        <f t="shared" si="97"/>
        <v>5_19_25</v>
      </c>
      <c r="LZ48" t="str">
        <f t="shared" si="97"/>
        <v>5_19_25</v>
      </c>
      <c r="MA48" t="str">
        <f t="shared" si="97"/>
        <v>5_19_25</v>
      </c>
      <c r="MB48" t="str">
        <f t="shared" si="97"/>
        <v>5_19_25</v>
      </c>
      <c r="MC48" t="str">
        <f t="shared" si="97"/>
        <v>5_19_25</v>
      </c>
      <c r="MD48" t="str">
        <f t="shared" si="97"/>
        <v>5_26_25</v>
      </c>
      <c r="ME48" t="str">
        <f t="shared" si="97"/>
        <v>5_26_25</v>
      </c>
      <c r="MF48" t="str">
        <f t="shared" si="97"/>
        <v>5_26_25</v>
      </c>
      <c r="MG48" t="str">
        <f t="shared" si="97"/>
        <v>5_26_25</v>
      </c>
      <c r="MH48" t="str">
        <f t="shared" si="97"/>
        <v>5_26_25</v>
      </c>
      <c r="MI48" t="str">
        <f t="shared" si="97"/>
        <v>5_26_25</v>
      </c>
      <c r="MJ48" t="str">
        <f t="shared" si="97"/>
        <v>5_26_25</v>
      </c>
      <c r="MK48" t="str">
        <f t="shared" si="97"/>
        <v>5_26_25</v>
      </c>
      <c r="ML48" t="str">
        <f t="shared" si="97"/>
        <v>5_26_25</v>
      </c>
      <c r="MM48" t="str">
        <f t="shared" si="97"/>
        <v>5_26_25</v>
      </c>
      <c r="MN48" t="str">
        <f t="shared" si="97"/>
        <v>5_26_25</v>
      </c>
      <c r="MO48" t="str">
        <f t="shared" si="97"/>
        <v>5_26_25</v>
      </c>
      <c r="MP48" t="str">
        <f t="shared" si="97"/>
        <v>5_26_25</v>
      </c>
      <c r="MQ48" t="str">
        <f t="shared" si="97"/>
        <v>5_26_25</v>
      </c>
      <c r="MR48" t="str">
        <f t="shared" si="97"/>
        <v>5_26_25</v>
      </c>
      <c r="MS48" t="str">
        <f t="shared" si="97"/>
        <v>6_2_25</v>
      </c>
      <c r="MT48" t="str">
        <f t="shared" si="97"/>
        <v>6_2_25</v>
      </c>
      <c r="MU48" t="str">
        <f t="shared" si="97"/>
        <v>6_2_25</v>
      </c>
      <c r="MV48" t="str">
        <f t="shared" si="97"/>
        <v>6_2_25</v>
      </c>
      <c r="MW48" t="str">
        <f t="shared" ref="MW48:PH48" si="98">IF(AND(MV50="F",MV49="Custom"),VLOOKUP((MV47+1),$A$107:$C$160,2,FALSE),MV48)</f>
        <v>6_2_25</v>
      </c>
      <c r="MX48" t="str">
        <f t="shared" si="98"/>
        <v>6_2_25</v>
      </c>
      <c r="MY48" t="str">
        <f t="shared" si="98"/>
        <v>6_2_25</v>
      </c>
      <c r="MZ48" t="str">
        <f t="shared" si="98"/>
        <v>6_2_25</v>
      </c>
      <c r="NA48" t="str">
        <f t="shared" si="98"/>
        <v>6_2_25</v>
      </c>
      <c r="NB48" t="str">
        <f t="shared" si="98"/>
        <v>6_2_25</v>
      </c>
      <c r="NC48" t="str">
        <f t="shared" si="98"/>
        <v>6_2_25</v>
      </c>
      <c r="ND48" t="str">
        <f t="shared" si="98"/>
        <v>6_2_25</v>
      </c>
      <c r="NE48" t="str">
        <f t="shared" si="98"/>
        <v>6_2_25</v>
      </c>
      <c r="NF48" t="str">
        <f t="shared" si="98"/>
        <v>6_2_25</v>
      </c>
      <c r="NG48" t="str">
        <f t="shared" si="98"/>
        <v>6_2_25</v>
      </c>
      <c r="NH48" t="str">
        <f t="shared" si="98"/>
        <v>6_09_25</v>
      </c>
      <c r="NI48" t="str">
        <f t="shared" si="98"/>
        <v>6_09_25</v>
      </c>
      <c r="NJ48" t="str">
        <f t="shared" si="98"/>
        <v>6_09_25</v>
      </c>
      <c r="NK48" t="str">
        <f t="shared" si="98"/>
        <v>6_09_25</v>
      </c>
      <c r="NL48" t="str">
        <f t="shared" si="98"/>
        <v>6_09_25</v>
      </c>
      <c r="NM48" t="str">
        <f t="shared" si="98"/>
        <v>6_09_25</v>
      </c>
      <c r="NN48" t="str">
        <f t="shared" si="98"/>
        <v>6_09_25</v>
      </c>
      <c r="NO48" t="str">
        <f t="shared" si="98"/>
        <v>6_09_25</v>
      </c>
      <c r="NP48" t="str">
        <f t="shared" si="98"/>
        <v>6_09_25</v>
      </c>
      <c r="NQ48" t="str">
        <f t="shared" si="98"/>
        <v>6_09_25</v>
      </c>
      <c r="NR48" t="str">
        <f t="shared" si="98"/>
        <v>6_09_25</v>
      </c>
      <c r="NS48" t="str">
        <f t="shared" si="98"/>
        <v>6_09_25</v>
      </c>
      <c r="NT48" t="str">
        <f t="shared" si="98"/>
        <v>6_09_25</v>
      </c>
      <c r="NU48" t="str">
        <f t="shared" si="98"/>
        <v>6_09_25</v>
      </c>
      <c r="NV48" t="str">
        <f t="shared" si="98"/>
        <v>6_09_25</v>
      </c>
      <c r="NW48" t="str">
        <f t="shared" si="98"/>
        <v>6_16_25</v>
      </c>
      <c r="NX48" t="str">
        <f t="shared" si="98"/>
        <v>6_16_25</v>
      </c>
      <c r="NY48" t="str">
        <f t="shared" si="98"/>
        <v>6_16_25</v>
      </c>
      <c r="NZ48" t="str">
        <f t="shared" si="98"/>
        <v>6_16_25</v>
      </c>
      <c r="OA48" t="str">
        <f t="shared" si="98"/>
        <v>6_16_25</v>
      </c>
      <c r="OB48" t="str">
        <f t="shared" si="98"/>
        <v>6_16_25</v>
      </c>
      <c r="OC48" t="str">
        <f t="shared" si="98"/>
        <v>6_16_25</v>
      </c>
      <c r="OD48" t="str">
        <f t="shared" si="98"/>
        <v>6_16_25</v>
      </c>
      <c r="OE48" t="str">
        <f t="shared" si="98"/>
        <v>6_16_25</v>
      </c>
      <c r="OF48" t="str">
        <f t="shared" si="98"/>
        <v>6_16_25</v>
      </c>
      <c r="OG48" t="str">
        <f t="shared" si="98"/>
        <v>6_16_25</v>
      </c>
      <c r="OH48" t="str">
        <f t="shared" si="98"/>
        <v>6_16_25</v>
      </c>
      <c r="OI48" t="str">
        <f t="shared" si="98"/>
        <v>6_16_25</v>
      </c>
      <c r="OJ48" t="str">
        <f t="shared" si="98"/>
        <v>6_16_25</v>
      </c>
      <c r="OK48" t="str">
        <f t="shared" si="98"/>
        <v>6_16_25</v>
      </c>
      <c r="OL48" t="str">
        <f t="shared" si="98"/>
        <v>6_23_25</v>
      </c>
      <c r="OM48" t="str">
        <f t="shared" si="98"/>
        <v>6_23_25</v>
      </c>
      <c r="ON48" t="str">
        <f t="shared" si="98"/>
        <v>6_23_25</v>
      </c>
      <c r="OO48" t="str">
        <f t="shared" si="98"/>
        <v>6_23_25</v>
      </c>
      <c r="OP48" t="str">
        <f t="shared" si="98"/>
        <v>6_23_25</v>
      </c>
      <c r="OQ48" t="str">
        <f t="shared" si="98"/>
        <v>6_23_25</v>
      </c>
      <c r="OR48" t="str">
        <f t="shared" si="98"/>
        <v>6_23_25</v>
      </c>
      <c r="OS48" t="str">
        <f t="shared" si="98"/>
        <v>6_23_25</v>
      </c>
      <c r="OT48" t="str">
        <f t="shared" si="98"/>
        <v>6_23_25</v>
      </c>
      <c r="OU48" t="str">
        <f t="shared" si="98"/>
        <v>6_23_25</v>
      </c>
      <c r="OV48" t="str">
        <f t="shared" si="98"/>
        <v>6_23_25</v>
      </c>
      <c r="OW48" t="str">
        <f t="shared" si="98"/>
        <v>6_23_25</v>
      </c>
      <c r="OX48" t="str">
        <f t="shared" si="98"/>
        <v>6_23_25</v>
      </c>
      <c r="OY48" t="str">
        <f t="shared" si="98"/>
        <v>6_23_25</v>
      </c>
      <c r="OZ48" t="str">
        <f t="shared" si="98"/>
        <v>6_23_25</v>
      </c>
      <c r="PA48" t="str">
        <f t="shared" si="98"/>
        <v>6_30_25</v>
      </c>
      <c r="PB48" t="str">
        <f t="shared" si="98"/>
        <v>6_30_25</v>
      </c>
      <c r="PC48" t="str">
        <f t="shared" si="98"/>
        <v>6_30_25</v>
      </c>
      <c r="PD48" t="str">
        <f t="shared" si="98"/>
        <v>6_30_25</v>
      </c>
      <c r="PE48" t="str">
        <f t="shared" si="98"/>
        <v>6_30_25</v>
      </c>
      <c r="PF48" t="str">
        <f t="shared" si="98"/>
        <v>6_30_25</v>
      </c>
      <c r="PG48" t="str">
        <f t="shared" si="98"/>
        <v>6_30_25</v>
      </c>
      <c r="PH48" t="str">
        <f t="shared" si="98"/>
        <v>6_30_25</v>
      </c>
      <c r="PI48" t="str">
        <f t="shared" ref="PI48:RT48" si="99">IF(AND(PH50="F",PH49="Custom"),VLOOKUP((PH47+1),$A$107:$C$160,2,FALSE),PH48)</f>
        <v>6_30_25</v>
      </c>
      <c r="PJ48" t="str">
        <f t="shared" si="99"/>
        <v>6_30_25</v>
      </c>
      <c r="PK48" t="str">
        <f t="shared" si="99"/>
        <v>6_30_25</v>
      </c>
      <c r="PL48" t="str">
        <f t="shared" si="99"/>
        <v>6_30_25</v>
      </c>
      <c r="PM48" t="str">
        <f t="shared" si="99"/>
        <v>6_30_25</v>
      </c>
      <c r="PN48" t="str">
        <f t="shared" si="99"/>
        <v>6_30_25</v>
      </c>
      <c r="PO48" t="str">
        <f t="shared" si="99"/>
        <v>6_30_25</v>
      </c>
      <c r="PP48" t="str">
        <f t="shared" si="99"/>
        <v>7_07_25</v>
      </c>
      <c r="PQ48" t="str">
        <f t="shared" si="99"/>
        <v>7_07_25</v>
      </c>
      <c r="PR48" t="str">
        <f t="shared" si="99"/>
        <v>7_07_25</v>
      </c>
      <c r="PS48" t="str">
        <f t="shared" si="99"/>
        <v>7_07_25</v>
      </c>
      <c r="PT48" t="str">
        <f t="shared" si="99"/>
        <v>7_07_25</v>
      </c>
      <c r="PU48" t="str">
        <f t="shared" si="99"/>
        <v>7_07_25</v>
      </c>
      <c r="PV48" t="str">
        <f t="shared" si="99"/>
        <v>7_07_25</v>
      </c>
      <c r="PW48" t="str">
        <f t="shared" si="99"/>
        <v>7_07_25</v>
      </c>
      <c r="PX48" t="str">
        <f t="shared" si="99"/>
        <v>7_07_25</v>
      </c>
      <c r="PY48" t="str">
        <f t="shared" si="99"/>
        <v>7_07_25</v>
      </c>
      <c r="PZ48" t="str">
        <f t="shared" si="99"/>
        <v>7_07_25</v>
      </c>
      <c r="QA48" t="str">
        <f t="shared" si="99"/>
        <v>7_07_25</v>
      </c>
      <c r="QB48" t="str">
        <f t="shared" si="99"/>
        <v>7_07_25</v>
      </c>
      <c r="QC48" t="str">
        <f t="shared" si="99"/>
        <v>7_07_25</v>
      </c>
      <c r="QD48" t="str">
        <f t="shared" si="99"/>
        <v>7_07_25</v>
      </c>
      <c r="QE48" t="str">
        <f t="shared" si="99"/>
        <v>7_14_25</v>
      </c>
      <c r="QF48" t="str">
        <f t="shared" si="99"/>
        <v>7_14_25</v>
      </c>
      <c r="QG48" t="str">
        <f t="shared" si="99"/>
        <v>7_14_25</v>
      </c>
      <c r="QH48" t="str">
        <f t="shared" si="99"/>
        <v>7_14_25</v>
      </c>
      <c r="QI48" t="str">
        <f t="shared" si="99"/>
        <v>7_14_25</v>
      </c>
      <c r="QJ48" t="str">
        <f t="shared" si="99"/>
        <v>7_14_25</v>
      </c>
      <c r="QK48" t="str">
        <f t="shared" si="99"/>
        <v>7_14_25</v>
      </c>
      <c r="QL48" t="str">
        <f t="shared" si="99"/>
        <v>7_14_25</v>
      </c>
      <c r="QM48" t="str">
        <f t="shared" si="99"/>
        <v>7_14_25</v>
      </c>
      <c r="QN48" t="str">
        <f t="shared" si="99"/>
        <v>7_14_25</v>
      </c>
      <c r="QO48" t="str">
        <f t="shared" si="99"/>
        <v>7_14_25</v>
      </c>
      <c r="QP48" t="str">
        <f t="shared" si="99"/>
        <v>7_14_25</v>
      </c>
      <c r="QQ48" t="str">
        <f t="shared" si="99"/>
        <v>7_14_25</v>
      </c>
      <c r="QR48" t="str">
        <f t="shared" si="99"/>
        <v>7_14_25</v>
      </c>
      <c r="QS48" t="str">
        <f t="shared" si="99"/>
        <v>7_14_25</v>
      </c>
      <c r="QT48" t="str">
        <f t="shared" si="99"/>
        <v>7_21_25</v>
      </c>
      <c r="QU48" t="str">
        <f t="shared" si="99"/>
        <v>7_21_25</v>
      </c>
      <c r="QV48" t="str">
        <f t="shared" si="99"/>
        <v>7_21_25</v>
      </c>
      <c r="QW48" t="str">
        <f t="shared" si="99"/>
        <v>7_21_25</v>
      </c>
      <c r="QX48" t="str">
        <f t="shared" si="99"/>
        <v>7_21_25</v>
      </c>
      <c r="QY48" t="str">
        <f t="shared" si="99"/>
        <v>7_21_25</v>
      </c>
      <c r="QZ48" t="str">
        <f t="shared" si="99"/>
        <v>7_21_25</v>
      </c>
      <c r="RA48" t="str">
        <f t="shared" si="99"/>
        <v>7_21_25</v>
      </c>
      <c r="RB48" t="str">
        <f t="shared" si="99"/>
        <v>7_21_25</v>
      </c>
      <c r="RC48" t="str">
        <f t="shared" si="99"/>
        <v>7_21_25</v>
      </c>
      <c r="RD48" t="str">
        <f t="shared" si="99"/>
        <v>7_21_25</v>
      </c>
      <c r="RE48" t="str">
        <f t="shared" si="99"/>
        <v>7_21_25</v>
      </c>
      <c r="RF48" t="str">
        <f t="shared" si="99"/>
        <v>7_21_25</v>
      </c>
      <c r="RG48" t="str">
        <f t="shared" si="99"/>
        <v>7_21_25</v>
      </c>
      <c r="RH48" t="str">
        <f t="shared" si="99"/>
        <v>7_21_25</v>
      </c>
      <c r="RI48" t="str">
        <f t="shared" si="99"/>
        <v>7_28_25</v>
      </c>
      <c r="RJ48" t="str">
        <f t="shared" si="99"/>
        <v>7_28_25</v>
      </c>
      <c r="RK48" t="str">
        <f t="shared" si="99"/>
        <v>7_28_25</v>
      </c>
      <c r="RL48" t="str">
        <f t="shared" si="99"/>
        <v>7_28_25</v>
      </c>
      <c r="RM48" t="str">
        <f t="shared" si="99"/>
        <v>7_28_25</v>
      </c>
      <c r="RN48" t="str">
        <f t="shared" si="99"/>
        <v>7_28_25</v>
      </c>
      <c r="RO48" t="str">
        <f t="shared" si="99"/>
        <v>7_28_25</v>
      </c>
      <c r="RP48" t="str">
        <f t="shared" si="99"/>
        <v>7_28_25</v>
      </c>
      <c r="RQ48" t="str">
        <f t="shared" si="99"/>
        <v>7_28_25</v>
      </c>
      <c r="RR48" t="str">
        <f t="shared" si="99"/>
        <v>7_28_25</v>
      </c>
      <c r="RS48" t="str">
        <f t="shared" si="99"/>
        <v>7_28_25</v>
      </c>
      <c r="RT48" t="str">
        <f t="shared" si="99"/>
        <v>7_28_25</v>
      </c>
      <c r="RU48" t="str">
        <f t="shared" ref="RU48:UF48" si="100">IF(AND(RT50="F",RT49="Custom"),VLOOKUP((RT47+1),$A$107:$C$160,2,FALSE),RT48)</f>
        <v>7_28_25</v>
      </c>
      <c r="RV48" t="str">
        <f t="shared" si="100"/>
        <v>7_28_25</v>
      </c>
      <c r="RW48" t="str">
        <f t="shared" si="100"/>
        <v>7_28_25</v>
      </c>
      <c r="RX48" t="str">
        <f t="shared" si="100"/>
        <v>8_04_25</v>
      </c>
      <c r="RY48" t="str">
        <f t="shared" si="100"/>
        <v>8_04_25</v>
      </c>
      <c r="RZ48" t="str">
        <f t="shared" si="100"/>
        <v>8_04_25</v>
      </c>
      <c r="SA48" t="str">
        <f t="shared" si="100"/>
        <v>8_04_25</v>
      </c>
      <c r="SB48" t="str">
        <f t="shared" si="100"/>
        <v>8_04_25</v>
      </c>
      <c r="SC48" t="str">
        <f t="shared" si="100"/>
        <v>8_04_25</v>
      </c>
      <c r="SD48" t="str">
        <f t="shared" si="100"/>
        <v>8_04_25</v>
      </c>
      <c r="SE48" t="str">
        <f t="shared" si="100"/>
        <v>8_04_25</v>
      </c>
      <c r="SF48" t="str">
        <f t="shared" si="100"/>
        <v>8_04_25</v>
      </c>
      <c r="SG48" t="str">
        <f t="shared" si="100"/>
        <v>8_04_25</v>
      </c>
      <c r="SH48" t="str">
        <f t="shared" si="100"/>
        <v>8_04_25</v>
      </c>
      <c r="SI48" t="str">
        <f t="shared" si="100"/>
        <v>8_04_25</v>
      </c>
      <c r="SJ48" t="str">
        <f t="shared" si="100"/>
        <v>8_04_25</v>
      </c>
      <c r="SK48" t="str">
        <f t="shared" si="100"/>
        <v>8_04_25</v>
      </c>
      <c r="SL48" t="str">
        <f t="shared" si="100"/>
        <v>8_04_25</v>
      </c>
      <c r="SM48" t="str">
        <f t="shared" si="100"/>
        <v>8_11_25</v>
      </c>
      <c r="SN48" t="str">
        <f t="shared" si="100"/>
        <v>8_11_25</v>
      </c>
      <c r="SO48" t="str">
        <f t="shared" si="100"/>
        <v>8_11_25</v>
      </c>
      <c r="SP48" t="str">
        <f t="shared" si="100"/>
        <v>8_11_25</v>
      </c>
      <c r="SQ48" t="str">
        <f t="shared" si="100"/>
        <v>8_11_25</v>
      </c>
      <c r="SR48" t="str">
        <f t="shared" si="100"/>
        <v>8_11_25</v>
      </c>
      <c r="SS48" t="str">
        <f t="shared" si="100"/>
        <v>8_11_25</v>
      </c>
      <c r="ST48" t="str">
        <f t="shared" si="100"/>
        <v>8_11_25</v>
      </c>
      <c r="SU48" t="str">
        <f t="shared" si="100"/>
        <v>8_11_25</v>
      </c>
      <c r="SV48" t="str">
        <f t="shared" si="100"/>
        <v>8_11_25</v>
      </c>
      <c r="SW48" t="str">
        <f t="shared" si="100"/>
        <v>8_11_25</v>
      </c>
      <c r="SX48" t="str">
        <f t="shared" si="100"/>
        <v>8_11_25</v>
      </c>
      <c r="SY48" t="str">
        <f t="shared" si="100"/>
        <v>8_11_25</v>
      </c>
      <c r="SZ48" t="str">
        <f t="shared" si="100"/>
        <v>8_11_25</v>
      </c>
      <c r="TA48" t="str">
        <f t="shared" si="100"/>
        <v>8_11_25</v>
      </c>
      <c r="TB48" t="str">
        <f t="shared" si="100"/>
        <v>8_18_25</v>
      </c>
      <c r="TC48" t="str">
        <f t="shared" si="100"/>
        <v>8_18_25</v>
      </c>
      <c r="TD48" t="str">
        <f t="shared" si="100"/>
        <v>8_18_25</v>
      </c>
      <c r="TE48" t="str">
        <f t="shared" si="100"/>
        <v>8_18_25</v>
      </c>
      <c r="TF48" t="str">
        <f t="shared" si="100"/>
        <v>8_18_25</v>
      </c>
      <c r="TG48" t="str">
        <f t="shared" si="100"/>
        <v>8_18_25</v>
      </c>
      <c r="TH48" t="str">
        <f t="shared" si="100"/>
        <v>8_18_25</v>
      </c>
      <c r="TI48" t="str">
        <f t="shared" si="100"/>
        <v>8_18_25</v>
      </c>
      <c r="TJ48" t="str">
        <f t="shared" si="100"/>
        <v>8_18_25</v>
      </c>
      <c r="TK48" t="str">
        <f t="shared" si="100"/>
        <v>8_18_25</v>
      </c>
      <c r="TL48" t="str">
        <f t="shared" si="100"/>
        <v>8_18_25</v>
      </c>
      <c r="TM48" t="str">
        <f t="shared" si="100"/>
        <v>8_18_25</v>
      </c>
      <c r="TN48" t="str">
        <f t="shared" si="100"/>
        <v>8_18_25</v>
      </c>
      <c r="TO48" t="str">
        <f t="shared" si="100"/>
        <v>8_18_25</v>
      </c>
      <c r="TP48" t="str">
        <f t="shared" si="100"/>
        <v>8_18_25</v>
      </c>
      <c r="TQ48" t="str">
        <f t="shared" si="100"/>
        <v>8_25_25</v>
      </c>
      <c r="TR48" t="str">
        <f t="shared" si="100"/>
        <v>8_25_25</v>
      </c>
      <c r="TS48" t="str">
        <f t="shared" si="100"/>
        <v>8_25_25</v>
      </c>
      <c r="TT48" t="str">
        <f t="shared" si="100"/>
        <v>8_25_25</v>
      </c>
      <c r="TU48" t="str">
        <f t="shared" si="100"/>
        <v>8_25_25</v>
      </c>
      <c r="TV48" t="str">
        <f t="shared" si="100"/>
        <v>8_25_25</v>
      </c>
      <c r="TW48" t="str">
        <f t="shared" si="100"/>
        <v>8_25_25</v>
      </c>
      <c r="TX48" t="str">
        <f t="shared" si="100"/>
        <v>8_25_25</v>
      </c>
      <c r="TY48" t="str">
        <f t="shared" si="100"/>
        <v>8_25_25</v>
      </c>
      <c r="TZ48" t="str">
        <f t="shared" si="100"/>
        <v>8_25_25</v>
      </c>
      <c r="UA48" t="str">
        <f t="shared" si="100"/>
        <v>8_25_25</v>
      </c>
      <c r="UB48" t="str">
        <f t="shared" si="100"/>
        <v>8_25_25</v>
      </c>
      <c r="UC48" t="str">
        <f t="shared" si="100"/>
        <v>8_25_25</v>
      </c>
      <c r="UD48" t="str">
        <f t="shared" si="100"/>
        <v>8_25_25</v>
      </c>
      <c r="UE48" t="str">
        <f t="shared" si="100"/>
        <v>8_25_25</v>
      </c>
      <c r="UF48" t="str">
        <f t="shared" si="100"/>
        <v>9_01_25</v>
      </c>
      <c r="UG48" t="str">
        <f t="shared" ref="UG48:WR48" si="101">IF(AND(UF50="F",UF49="Custom"),VLOOKUP((UF47+1),$A$107:$C$160,2,FALSE),UF48)</f>
        <v>9_01_25</v>
      </c>
      <c r="UH48" t="str">
        <f t="shared" si="101"/>
        <v>9_01_25</v>
      </c>
      <c r="UI48" t="str">
        <f t="shared" si="101"/>
        <v>9_01_25</v>
      </c>
      <c r="UJ48" t="str">
        <f t="shared" si="101"/>
        <v>9_01_25</v>
      </c>
      <c r="UK48" t="str">
        <f t="shared" si="101"/>
        <v>9_01_25</v>
      </c>
      <c r="UL48" t="str">
        <f t="shared" si="101"/>
        <v>9_01_25</v>
      </c>
      <c r="UM48" t="str">
        <f t="shared" si="101"/>
        <v>9_01_25</v>
      </c>
      <c r="UN48" t="str">
        <f t="shared" si="101"/>
        <v>9_01_25</v>
      </c>
      <c r="UO48" t="str">
        <f t="shared" si="101"/>
        <v>9_01_25</v>
      </c>
      <c r="UP48" t="str">
        <f t="shared" si="101"/>
        <v>9_01_25</v>
      </c>
      <c r="UQ48" t="str">
        <f t="shared" si="101"/>
        <v>9_01_25</v>
      </c>
      <c r="UR48" t="str">
        <f t="shared" si="101"/>
        <v>9_01_25</v>
      </c>
      <c r="US48" t="str">
        <f t="shared" si="101"/>
        <v>9_01_25</v>
      </c>
      <c r="UT48" t="str">
        <f t="shared" si="101"/>
        <v>9_01_25</v>
      </c>
      <c r="UU48" t="str">
        <f t="shared" si="101"/>
        <v>9_08_25</v>
      </c>
      <c r="UV48" t="str">
        <f t="shared" si="101"/>
        <v>9_08_25</v>
      </c>
      <c r="UW48" t="str">
        <f t="shared" si="101"/>
        <v>9_08_25</v>
      </c>
      <c r="UX48" t="str">
        <f t="shared" si="101"/>
        <v>9_08_25</v>
      </c>
      <c r="UY48" t="str">
        <f t="shared" si="101"/>
        <v>9_08_25</v>
      </c>
      <c r="UZ48" t="str">
        <f t="shared" si="101"/>
        <v>9_08_25</v>
      </c>
      <c r="VA48" t="str">
        <f t="shared" si="101"/>
        <v>9_08_25</v>
      </c>
      <c r="VB48" t="str">
        <f t="shared" si="101"/>
        <v>9_08_25</v>
      </c>
      <c r="VC48" t="str">
        <f t="shared" si="101"/>
        <v>9_08_25</v>
      </c>
      <c r="VD48" t="str">
        <f t="shared" si="101"/>
        <v>9_08_25</v>
      </c>
      <c r="VE48" t="str">
        <f t="shared" si="101"/>
        <v>9_08_25</v>
      </c>
      <c r="VF48" t="str">
        <f t="shared" si="101"/>
        <v>9_08_25</v>
      </c>
      <c r="VG48" t="str">
        <f t="shared" si="101"/>
        <v>9_08_25</v>
      </c>
      <c r="VH48" t="str">
        <f t="shared" si="101"/>
        <v>9_08_25</v>
      </c>
      <c r="VI48" t="str">
        <f t="shared" si="101"/>
        <v>9_08_25</v>
      </c>
      <c r="VJ48" t="str">
        <f t="shared" si="101"/>
        <v>9_15_25</v>
      </c>
      <c r="VK48" t="str">
        <f t="shared" si="101"/>
        <v>9_15_25</v>
      </c>
      <c r="VL48" t="str">
        <f t="shared" si="101"/>
        <v>9_15_25</v>
      </c>
      <c r="VM48" t="str">
        <f t="shared" si="101"/>
        <v>9_15_25</v>
      </c>
      <c r="VN48" t="str">
        <f t="shared" si="101"/>
        <v>9_15_25</v>
      </c>
      <c r="VO48" t="str">
        <f t="shared" si="101"/>
        <v>9_15_25</v>
      </c>
      <c r="VP48" t="str">
        <f t="shared" si="101"/>
        <v>9_15_25</v>
      </c>
      <c r="VQ48" t="str">
        <f t="shared" si="101"/>
        <v>9_15_25</v>
      </c>
      <c r="VR48" t="str">
        <f t="shared" si="101"/>
        <v>9_15_25</v>
      </c>
      <c r="VS48" t="str">
        <f t="shared" si="101"/>
        <v>9_15_25</v>
      </c>
      <c r="VT48" t="str">
        <f t="shared" si="101"/>
        <v>9_15_25</v>
      </c>
      <c r="VU48" t="str">
        <f t="shared" si="101"/>
        <v>9_15_25</v>
      </c>
      <c r="VV48" t="str">
        <f t="shared" si="101"/>
        <v>9_15_25</v>
      </c>
      <c r="VW48" t="str">
        <f t="shared" si="101"/>
        <v>9_15_25</v>
      </c>
      <c r="VX48" t="str">
        <f t="shared" si="101"/>
        <v>9_15_25</v>
      </c>
      <c r="VY48" t="str">
        <f t="shared" si="101"/>
        <v>9_22_25</v>
      </c>
      <c r="VZ48" t="str">
        <f t="shared" si="101"/>
        <v>9_22_25</v>
      </c>
      <c r="WA48" t="str">
        <f t="shared" si="101"/>
        <v>9_22_25</v>
      </c>
      <c r="WB48" t="str">
        <f t="shared" si="101"/>
        <v>9_22_25</v>
      </c>
      <c r="WC48" t="str">
        <f t="shared" si="101"/>
        <v>9_22_25</v>
      </c>
      <c r="WD48" t="str">
        <f t="shared" si="101"/>
        <v>9_22_25</v>
      </c>
      <c r="WE48" t="str">
        <f t="shared" si="101"/>
        <v>9_22_25</v>
      </c>
      <c r="WF48" t="str">
        <f t="shared" si="101"/>
        <v>9_22_25</v>
      </c>
      <c r="WG48" t="str">
        <f t="shared" si="101"/>
        <v>9_22_25</v>
      </c>
      <c r="WH48" t="str">
        <f t="shared" si="101"/>
        <v>9_22_25</v>
      </c>
      <c r="WI48" t="str">
        <f t="shared" si="101"/>
        <v>9_22_25</v>
      </c>
      <c r="WJ48" t="str">
        <f t="shared" si="101"/>
        <v>9_22_25</v>
      </c>
      <c r="WK48" t="str">
        <f t="shared" si="101"/>
        <v>9_22_25</v>
      </c>
      <c r="WL48" t="str">
        <f t="shared" si="101"/>
        <v>9_22_25</v>
      </c>
      <c r="WM48" t="str">
        <f t="shared" si="101"/>
        <v>9_22_25</v>
      </c>
      <c r="WN48" t="str">
        <f t="shared" si="101"/>
        <v>9_29_25</v>
      </c>
      <c r="WO48" t="str">
        <f t="shared" si="101"/>
        <v>9_29_25</v>
      </c>
      <c r="WP48" t="str">
        <f t="shared" si="101"/>
        <v>9_29_25</v>
      </c>
      <c r="WQ48" t="str">
        <f t="shared" si="101"/>
        <v>9_29_25</v>
      </c>
      <c r="WR48" t="str">
        <f t="shared" si="101"/>
        <v>9_29_25</v>
      </c>
      <c r="WS48" t="str">
        <f t="shared" ref="WS48:ZD48" si="102">IF(AND(WR50="F",WR49="Custom"),VLOOKUP((WR47+1),$A$107:$C$160,2,FALSE),WR48)</f>
        <v>9_29_25</v>
      </c>
      <c r="WT48" t="str">
        <f t="shared" si="102"/>
        <v>9_29_25</v>
      </c>
      <c r="WU48" t="str">
        <f t="shared" si="102"/>
        <v>9_29_25</v>
      </c>
      <c r="WV48" t="str">
        <f t="shared" si="102"/>
        <v>9_29_25</v>
      </c>
      <c r="WW48" t="str">
        <f t="shared" si="102"/>
        <v>9_29_25</v>
      </c>
      <c r="WX48" t="str">
        <f t="shared" si="102"/>
        <v>9_29_25</v>
      </c>
      <c r="WY48" t="str">
        <f t="shared" si="102"/>
        <v>9_29_25</v>
      </c>
      <c r="WZ48" t="str">
        <f t="shared" si="102"/>
        <v>9_29_25</v>
      </c>
      <c r="XA48" t="str">
        <f t="shared" si="102"/>
        <v>9_29_25</v>
      </c>
      <c r="XB48" t="str">
        <f t="shared" si="102"/>
        <v>9_29_25</v>
      </c>
      <c r="XC48" t="str">
        <f t="shared" si="102"/>
        <v>10_06_25</v>
      </c>
      <c r="XD48" t="str">
        <f t="shared" si="102"/>
        <v>10_06_25</v>
      </c>
      <c r="XE48" t="str">
        <f t="shared" si="102"/>
        <v>10_06_25</v>
      </c>
      <c r="XF48" t="str">
        <f t="shared" si="102"/>
        <v>10_06_25</v>
      </c>
      <c r="XG48" t="str">
        <f t="shared" si="102"/>
        <v>10_06_25</v>
      </c>
      <c r="XH48" t="str">
        <f t="shared" si="102"/>
        <v>10_06_25</v>
      </c>
      <c r="XI48" t="str">
        <f t="shared" si="102"/>
        <v>10_06_25</v>
      </c>
      <c r="XJ48" t="str">
        <f t="shared" si="102"/>
        <v>10_06_25</v>
      </c>
      <c r="XK48" t="str">
        <f t="shared" si="102"/>
        <v>10_06_25</v>
      </c>
      <c r="XL48" t="str">
        <f t="shared" si="102"/>
        <v>10_06_25</v>
      </c>
      <c r="XM48" t="str">
        <f t="shared" si="102"/>
        <v>10_06_25</v>
      </c>
      <c r="XN48" t="str">
        <f t="shared" si="102"/>
        <v>10_06_25</v>
      </c>
      <c r="XO48" t="str">
        <f t="shared" si="102"/>
        <v>10_06_25</v>
      </c>
      <c r="XP48" t="str">
        <f t="shared" si="102"/>
        <v>10_06_25</v>
      </c>
      <c r="XQ48" t="str">
        <f t="shared" si="102"/>
        <v>10_06_25</v>
      </c>
      <c r="XR48" t="str">
        <f t="shared" si="102"/>
        <v>10_13_25</v>
      </c>
      <c r="XS48" t="str">
        <f t="shared" si="102"/>
        <v>10_13_25</v>
      </c>
      <c r="XT48" t="str">
        <f t="shared" si="102"/>
        <v>10_13_25</v>
      </c>
      <c r="XU48" t="str">
        <f t="shared" si="102"/>
        <v>10_13_25</v>
      </c>
      <c r="XV48" t="str">
        <f t="shared" si="102"/>
        <v>10_13_25</v>
      </c>
      <c r="XW48" t="str">
        <f t="shared" si="102"/>
        <v>10_13_25</v>
      </c>
      <c r="XX48" t="str">
        <f t="shared" si="102"/>
        <v>10_13_25</v>
      </c>
      <c r="XY48" t="str">
        <f t="shared" si="102"/>
        <v>10_13_25</v>
      </c>
      <c r="XZ48" t="str">
        <f t="shared" si="102"/>
        <v>10_13_25</v>
      </c>
      <c r="YA48" t="str">
        <f t="shared" si="102"/>
        <v>10_13_25</v>
      </c>
      <c r="YB48" t="str">
        <f t="shared" si="102"/>
        <v>10_13_25</v>
      </c>
      <c r="YC48" t="str">
        <f t="shared" si="102"/>
        <v>10_13_25</v>
      </c>
      <c r="YD48" t="str">
        <f t="shared" si="102"/>
        <v>10_13_25</v>
      </c>
      <c r="YE48" t="str">
        <f t="shared" si="102"/>
        <v>10_13_25</v>
      </c>
      <c r="YF48" t="str">
        <f t="shared" si="102"/>
        <v>10_13_25</v>
      </c>
      <c r="YG48" t="str">
        <f t="shared" si="102"/>
        <v>10_20_25</v>
      </c>
      <c r="YH48" t="str">
        <f t="shared" si="102"/>
        <v>10_20_25</v>
      </c>
      <c r="YI48" t="str">
        <f t="shared" si="102"/>
        <v>10_20_25</v>
      </c>
      <c r="YJ48" t="str">
        <f t="shared" si="102"/>
        <v>10_20_25</v>
      </c>
      <c r="YK48" t="str">
        <f t="shared" si="102"/>
        <v>10_20_25</v>
      </c>
      <c r="YL48" t="str">
        <f t="shared" si="102"/>
        <v>10_20_25</v>
      </c>
      <c r="YM48" t="str">
        <f t="shared" si="102"/>
        <v>10_20_25</v>
      </c>
      <c r="YN48" t="str">
        <f t="shared" si="102"/>
        <v>10_20_25</v>
      </c>
      <c r="YO48" t="str">
        <f t="shared" si="102"/>
        <v>10_20_25</v>
      </c>
      <c r="YP48" t="str">
        <f t="shared" si="102"/>
        <v>10_20_25</v>
      </c>
      <c r="YQ48" t="str">
        <f t="shared" si="102"/>
        <v>10_20_25</v>
      </c>
      <c r="YR48" t="str">
        <f t="shared" si="102"/>
        <v>10_20_25</v>
      </c>
      <c r="YS48" t="str">
        <f t="shared" si="102"/>
        <v>10_20_25</v>
      </c>
      <c r="YT48" t="str">
        <f t="shared" si="102"/>
        <v>10_20_25</v>
      </c>
      <c r="YU48" t="str">
        <f t="shared" si="102"/>
        <v>10_20_25</v>
      </c>
      <c r="YV48" t="str">
        <f t="shared" si="102"/>
        <v>10_27_25</v>
      </c>
      <c r="YW48" t="str">
        <f t="shared" si="102"/>
        <v>10_27_25</v>
      </c>
      <c r="YX48" t="str">
        <f t="shared" si="102"/>
        <v>10_27_25</v>
      </c>
      <c r="YY48" t="str">
        <f t="shared" si="102"/>
        <v>10_27_25</v>
      </c>
      <c r="YZ48" t="str">
        <f t="shared" si="102"/>
        <v>10_27_25</v>
      </c>
      <c r="ZA48" t="str">
        <f t="shared" si="102"/>
        <v>10_27_25</v>
      </c>
      <c r="ZB48" t="str">
        <f t="shared" si="102"/>
        <v>10_27_25</v>
      </c>
      <c r="ZC48" t="str">
        <f t="shared" si="102"/>
        <v>10_27_25</v>
      </c>
      <c r="ZD48" t="str">
        <f t="shared" si="102"/>
        <v>10_27_25</v>
      </c>
      <c r="ZE48" t="str">
        <f t="shared" ref="ZE48:AAN48" si="103">IF(AND(ZD50="F",ZD49="Custom"),VLOOKUP((ZD47+1),$A$107:$C$160,2,FALSE),ZD48)</f>
        <v>10_27_25</v>
      </c>
      <c r="ZF48" t="str">
        <f t="shared" si="103"/>
        <v>10_27_25</v>
      </c>
      <c r="ZG48" t="str">
        <f t="shared" si="103"/>
        <v>10_27_25</v>
      </c>
      <c r="ZH48" t="str">
        <f t="shared" si="103"/>
        <v>10_27_25</v>
      </c>
      <c r="ZI48" t="str">
        <f t="shared" si="103"/>
        <v>10_27_25</v>
      </c>
      <c r="ZJ48" t="str">
        <f t="shared" si="103"/>
        <v>10_27_25</v>
      </c>
      <c r="ZK48" t="str">
        <f t="shared" si="103"/>
        <v>11_03_25</v>
      </c>
      <c r="ZL48" t="str">
        <f t="shared" si="103"/>
        <v>11_03_25</v>
      </c>
      <c r="ZM48" t="str">
        <f t="shared" si="103"/>
        <v>11_03_25</v>
      </c>
      <c r="ZN48" t="str">
        <f t="shared" si="103"/>
        <v>11_03_25</v>
      </c>
      <c r="ZO48" t="str">
        <f t="shared" si="103"/>
        <v>11_03_25</v>
      </c>
      <c r="ZP48" t="str">
        <f t="shared" si="103"/>
        <v>11_03_25</v>
      </c>
      <c r="ZQ48" t="str">
        <f t="shared" si="103"/>
        <v>11_03_25</v>
      </c>
      <c r="ZR48" t="str">
        <f t="shared" si="103"/>
        <v>11_03_25</v>
      </c>
      <c r="ZS48" t="str">
        <f t="shared" si="103"/>
        <v>11_03_25</v>
      </c>
      <c r="ZT48" t="str">
        <f t="shared" si="103"/>
        <v>11_03_25</v>
      </c>
      <c r="ZU48" t="str">
        <f t="shared" si="103"/>
        <v>11_03_25</v>
      </c>
      <c r="ZV48" t="str">
        <f t="shared" si="103"/>
        <v>11_03_25</v>
      </c>
      <c r="ZW48" t="str">
        <f t="shared" si="103"/>
        <v>11_03_25</v>
      </c>
      <c r="ZX48" t="str">
        <f t="shared" si="103"/>
        <v>11_03_25</v>
      </c>
      <c r="ZY48" t="str">
        <f t="shared" si="103"/>
        <v>11_03_25</v>
      </c>
      <c r="ZZ48" t="str">
        <f t="shared" si="103"/>
        <v>11_10_25</v>
      </c>
      <c r="AAA48" t="str">
        <f t="shared" si="103"/>
        <v>11_10_25</v>
      </c>
      <c r="AAB48" t="str">
        <f t="shared" si="103"/>
        <v>11_10_25</v>
      </c>
      <c r="AAC48" t="str">
        <f t="shared" si="103"/>
        <v>11_10_25</v>
      </c>
      <c r="AAD48" t="str">
        <f t="shared" si="103"/>
        <v>11_10_25</v>
      </c>
      <c r="AAE48" t="str">
        <f t="shared" si="103"/>
        <v>11_10_25</v>
      </c>
      <c r="AAF48" t="str">
        <f t="shared" si="103"/>
        <v>11_10_25</v>
      </c>
      <c r="AAG48" t="str">
        <f t="shared" si="103"/>
        <v>11_10_25</v>
      </c>
      <c r="AAH48" t="str">
        <f t="shared" si="103"/>
        <v>11_10_25</v>
      </c>
      <c r="AAI48" t="str">
        <f t="shared" si="103"/>
        <v>11_10_25</v>
      </c>
      <c r="AAJ48" t="str">
        <f t="shared" si="103"/>
        <v>11_10_25</v>
      </c>
      <c r="AAK48" t="str">
        <f t="shared" si="103"/>
        <v>11_10_25</v>
      </c>
      <c r="AAL48" t="str">
        <f t="shared" si="103"/>
        <v>11_10_25</v>
      </c>
      <c r="AAM48" t="str">
        <f t="shared" si="103"/>
        <v>11_10_25</v>
      </c>
      <c r="AAN48" t="str">
        <f t="shared" si="103"/>
        <v>11_10_25</v>
      </c>
      <c r="AAO48" s="181"/>
    </row>
    <row r="49" spans="1:731" ht="21.6" customHeight="1" x14ac:dyDescent="0.5">
      <c r="A49" s="259" t="s">
        <v>475</v>
      </c>
      <c r="G49" s="267" t="s">
        <v>207</v>
      </c>
      <c r="H49" s="66" t="s">
        <v>436</v>
      </c>
      <c r="I49" s="202"/>
      <c r="J49" s="199"/>
      <c r="K49" s="66" t="s">
        <v>437</v>
      </c>
      <c r="L49" s="202"/>
      <c r="M49" s="199"/>
      <c r="N49" s="66" t="s">
        <v>438</v>
      </c>
      <c r="O49" s="202"/>
      <c r="P49" s="199"/>
      <c r="Q49" s="30"/>
      <c r="R49" s="269" t="s">
        <v>439</v>
      </c>
      <c r="S49" s="30"/>
      <c r="T49" s="30"/>
      <c r="U49" s="270" t="s">
        <v>440</v>
      </c>
      <c r="Z49" t="s">
        <v>441</v>
      </c>
      <c r="AA49" t="s">
        <v>206</v>
      </c>
      <c r="AB49" t="s">
        <v>217</v>
      </c>
      <c r="AC49" t="s">
        <v>216</v>
      </c>
      <c r="AD49" t="s">
        <v>206</v>
      </c>
      <c r="AE49" t="s">
        <v>217</v>
      </c>
      <c r="AF49" t="s">
        <v>216</v>
      </c>
      <c r="AG49" t="s">
        <v>206</v>
      </c>
      <c r="AH49" t="s">
        <v>217</v>
      </c>
      <c r="AI49" t="s">
        <v>216</v>
      </c>
      <c r="AJ49" t="s">
        <v>206</v>
      </c>
      <c r="AK49" t="s">
        <v>217</v>
      </c>
      <c r="AL49" t="s">
        <v>216</v>
      </c>
      <c r="AM49" t="s">
        <v>206</v>
      </c>
      <c r="AN49" t="s">
        <v>217</v>
      </c>
      <c r="AO49" t="s">
        <v>216</v>
      </c>
      <c r="AP49" t="s">
        <v>206</v>
      </c>
      <c r="AQ49" t="s">
        <v>217</v>
      </c>
      <c r="AR49" t="s">
        <v>216</v>
      </c>
      <c r="AS49" t="s">
        <v>206</v>
      </c>
      <c r="AT49" t="s">
        <v>217</v>
      </c>
      <c r="AU49" t="s">
        <v>216</v>
      </c>
      <c r="AV49" t="s">
        <v>206</v>
      </c>
      <c r="AW49" t="s">
        <v>217</v>
      </c>
      <c r="AX49" t="s">
        <v>216</v>
      </c>
      <c r="AY49" t="s">
        <v>206</v>
      </c>
      <c r="AZ49" t="s">
        <v>217</v>
      </c>
      <c r="BA49" t="s">
        <v>216</v>
      </c>
      <c r="BB49" t="s">
        <v>206</v>
      </c>
      <c r="BC49" t="s">
        <v>217</v>
      </c>
      <c r="BD49" t="s">
        <v>216</v>
      </c>
      <c r="BE49" t="s">
        <v>206</v>
      </c>
      <c r="BF49" t="s">
        <v>217</v>
      </c>
      <c r="BG49" t="s">
        <v>216</v>
      </c>
      <c r="BH49" t="s">
        <v>206</v>
      </c>
      <c r="BI49" t="s">
        <v>217</v>
      </c>
      <c r="BJ49" t="s">
        <v>216</v>
      </c>
      <c r="BK49" t="s">
        <v>206</v>
      </c>
      <c r="BL49" t="s">
        <v>217</v>
      </c>
      <c r="BM49" t="s">
        <v>216</v>
      </c>
      <c r="BN49" t="s">
        <v>206</v>
      </c>
      <c r="BO49" t="s">
        <v>217</v>
      </c>
      <c r="BP49" t="s">
        <v>216</v>
      </c>
      <c r="BQ49" t="s">
        <v>206</v>
      </c>
      <c r="BR49" t="s">
        <v>217</v>
      </c>
      <c r="BS49" t="s">
        <v>216</v>
      </c>
      <c r="BT49" t="s">
        <v>206</v>
      </c>
      <c r="BU49" t="s">
        <v>217</v>
      </c>
      <c r="BV49" t="s">
        <v>216</v>
      </c>
      <c r="BW49" t="s">
        <v>206</v>
      </c>
      <c r="BX49" t="s">
        <v>217</v>
      </c>
      <c r="BY49" t="s">
        <v>216</v>
      </c>
      <c r="BZ49" t="s">
        <v>206</v>
      </c>
      <c r="CA49" t="s">
        <v>217</v>
      </c>
      <c r="CB49" t="s">
        <v>216</v>
      </c>
      <c r="CC49" t="s">
        <v>206</v>
      </c>
      <c r="CD49" t="s">
        <v>217</v>
      </c>
      <c r="CE49" t="s">
        <v>216</v>
      </c>
      <c r="CF49" t="s">
        <v>206</v>
      </c>
      <c r="CG49" t="s">
        <v>217</v>
      </c>
      <c r="CH49" t="s">
        <v>216</v>
      </c>
      <c r="CI49" t="s">
        <v>206</v>
      </c>
      <c r="CJ49" t="s">
        <v>217</v>
      </c>
      <c r="CK49" t="s">
        <v>216</v>
      </c>
      <c r="CL49" t="s">
        <v>206</v>
      </c>
      <c r="CM49" t="s">
        <v>217</v>
      </c>
      <c r="CN49" t="s">
        <v>216</v>
      </c>
      <c r="CO49" t="s">
        <v>206</v>
      </c>
      <c r="CP49" t="s">
        <v>217</v>
      </c>
      <c r="CQ49" t="s">
        <v>216</v>
      </c>
      <c r="CR49" t="s">
        <v>206</v>
      </c>
      <c r="CS49" t="s">
        <v>217</v>
      </c>
      <c r="CT49" t="s">
        <v>216</v>
      </c>
      <c r="CU49" t="s">
        <v>206</v>
      </c>
      <c r="CV49" t="s">
        <v>217</v>
      </c>
      <c r="CW49" t="s">
        <v>216</v>
      </c>
      <c r="CX49" t="s">
        <v>206</v>
      </c>
      <c r="CY49" t="s">
        <v>217</v>
      </c>
      <c r="CZ49" t="s">
        <v>216</v>
      </c>
      <c r="DA49" t="s">
        <v>206</v>
      </c>
      <c r="DB49" t="s">
        <v>217</v>
      </c>
      <c r="DC49" t="s">
        <v>216</v>
      </c>
      <c r="DD49" t="s">
        <v>206</v>
      </c>
      <c r="DE49" t="s">
        <v>217</v>
      </c>
      <c r="DF49" t="s">
        <v>216</v>
      </c>
      <c r="DG49" t="s">
        <v>206</v>
      </c>
      <c r="DH49" t="s">
        <v>217</v>
      </c>
      <c r="DI49" t="s">
        <v>216</v>
      </c>
      <c r="DJ49" t="s">
        <v>206</v>
      </c>
      <c r="DK49" t="s">
        <v>217</v>
      </c>
      <c r="DL49" t="s">
        <v>216</v>
      </c>
      <c r="DM49" t="s">
        <v>206</v>
      </c>
      <c r="DN49" t="s">
        <v>217</v>
      </c>
      <c r="DO49" t="s">
        <v>216</v>
      </c>
      <c r="DP49" t="s">
        <v>206</v>
      </c>
      <c r="DQ49" t="s">
        <v>217</v>
      </c>
      <c r="DR49" t="s">
        <v>216</v>
      </c>
      <c r="DS49" t="s">
        <v>206</v>
      </c>
      <c r="DT49" t="s">
        <v>217</v>
      </c>
      <c r="DU49" t="s">
        <v>216</v>
      </c>
      <c r="DV49" t="s">
        <v>206</v>
      </c>
      <c r="DW49" t="s">
        <v>217</v>
      </c>
      <c r="DX49" t="s">
        <v>216</v>
      </c>
      <c r="DY49" t="s">
        <v>206</v>
      </c>
      <c r="DZ49" t="s">
        <v>217</v>
      </c>
      <c r="EA49" t="s">
        <v>216</v>
      </c>
      <c r="EB49" t="s">
        <v>206</v>
      </c>
      <c r="EC49" t="s">
        <v>217</v>
      </c>
      <c r="ED49" t="s">
        <v>216</v>
      </c>
      <c r="EE49" t="s">
        <v>206</v>
      </c>
      <c r="EF49" t="s">
        <v>217</v>
      </c>
      <c r="EG49" t="s">
        <v>216</v>
      </c>
      <c r="EH49" t="s">
        <v>206</v>
      </c>
      <c r="EI49" t="s">
        <v>217</v>
      </c>
      <c r="EJ49" t="s">
        <v>216</v>
      </c>
      <c r="EK49" t="s">
        <v>206</v>
      </c>
      <c r="EL49" t="s">
        <v>217</v>
      </c>
      <c r="EM49" t="s">
        <v>216</v>
      </c>
      <c r="EN49" t="s">
        <v>206</v>
      </c>
      <c r="EO49" t="s">
        <v>217</v>
      </c>
      <c r="EP49" t="s">
        <v>216</v>
      </c>
      <c r="EQ49" t="s">
        <v>206</v>
      </c>
      <c r="ER49" t="s">
        <v>217</v>
      </c>
      <c r="ES49" t="s">
        <v>216</v>
      </c>
      <c r="ET49" t="s">
        <v>206</v>
      </c>
      <c r="EU49" t="s">
        <v>217</v>
      </c>
      <c r="EV49" t="s">
        <v>216</v>
      </c>
      <c r="EW49" t="s">
        <v>206</v>
      </c>
      <c r="EX49" t="s">
        <v>217</v>
      </c>
      <c r="EY49" t="s">
        <v>216</v>
      </c>
      <c r="EZ49" t="s">
        <v>206</v>
      </c>
      <c r="FA49" t="s">
        <v>217</v>
      </c>
      <c r="FB49" t="s">
        <v>216</v>
      </c>
      <c r="FC49" t="s">
        <v>206</v>
      </c>
      <c r="FD49" t="s">
        <v>217</v>
      </c>
      <c r="FE49" t="s">
        <v>216</v>
      </c>
      <c r="FF49" t="s">
        <v>206</v>
      </c>
      <c r="FG49" t="s">
        <v>217</v>
      </c>
      <c r="FH49" t="s">
        <v>216</v>
      </c>
      <c r="FI49" t="s">
        <v>206</v>
      </c>
      <c r="FJ49" t="s">
        <v>217</v>
      </c>
      <c r="FK49" t="s">
        <v>216</v>
      </c>
      <c r="FL49" t="s">
        <v>206</v>
      </c>
      <c r="FM49" t="s">
        <v>217</v>
      </c>
      <c r="FN49" t="s">
        <v>216</v>
      </c>
      <c r="FO49" t="s">
        <v>206</v>
      </c>
      <c r="FP49" t="s">
        <v>217</v>
      </c>
      <c r="FQ49" t="s">
        <v>216</v>
      </c>
      <c r="FR49" t="s">
        <v>206</v>
      </c>
      <c r="FS49" t="s">
        <v>217</v>
      </c>
      <c r="FT49" t="s">
        <v>216</v>
      </c>
      <c r="FU49" t="s">
        <v>206</v>
      </c>
      <c r="FV49" t="s">
        <v>217</v>
      </c>
      <c r="FW49" t="s">
        <v>216</v>
      </c>
      <c r="FX49" t="s">
        <v>206</v>
      </c>
      <c r="FY49" t="s">
        <v>217</v>
      </c>
      <c r="FZ49" t="s">
        <v>216</v>
      </c>
      <c r="GA49" t="s">
        <v>206</v>
      </c>
      <c r="GB49" t="s">
        <v>217</v>
      </c>
      <c r="GC49" t="s">
        <v>216</v>
      </c>
      <c r="GD49" t="s">
        <v>206</v>
      </c>
      <c r="GE49" t="s">
        <v>217</v>
      </c>
      <c r="GF49" t="s">
        <v>216</v>
      </c>
      <c r="GG49" t="s">
        <v>206</v>
      </c>
      <c r="GH49" t="s">
        <v>217</v>
      </c>
      <c r="GI49" t="s">
        <v>216</v>
      </c>
      <c r="GJ49" t="s">
        <v>206</v>
      </c>
      <c r="GK49" t="s">
        <v>217</v>
      </c>
      <c r="GL49" t="s">
        <v>216</v>
      </c>
      <c r="GM49" t="s">
        <v>206</v>
      </c>
      <c r="GN49" t="s">
        <v>217</v>
      </c>
      <c r="GO49" t="s">
        <v>216</v>
      </c>
      <c r="GP49" t="s">
        <v>206</v>
      </c>
      <c r="GQ49" t="s">
        <v>217</v>
      </c>
      <c r="GR49" t="s">
        <v>216</v>
      </c>
      <c r="GS49" t="s">
        <v>206</v>
      </c>
      <c r="GT49" t="s">
        <v>217</v>
      </c>
      <c r="GU49" t="s">
        <v>216</v>
      </c>
      <c r="GV49" t="s">
        <v>206</v>
      </c>
      <c r="GW49" t="s">
        <v>217</v>
      </c>
      <c r="GX49" t="s">
        <v>216</v>
      </c>
      <c r="GY49" t="s">
        <v>206</v>
      </c>
      <c r="GZ49" t="s">
        <v>217</v>
      </c>
      <c r="HA49" t="s">
        <v>216</v>
      </c>
      <c r="HB49" t="s">
        <v>206</v>
      </c>
      <c r="HC49" t="s">
        <v>217</v>
      </c>
      <c r="HD49" t="s">
        <v>216</v>
      </c>
      <c r="HE49" t="s">
        <v>206</v>
      </c>
      <c r="HF49" t="s">
        <v>217</v>
      </c>
      <c r="HG49" t="s">
        <v>216</v>
      </c>
      <c r="HH49" t="s">
        <v>206</v>
      </c>
      <c r="HI49" t="s">
        <v>217</v>
      </c>
      <c r="HJ49" t="s">
        <v>216</v>
      </c>
      <c r="HK49" t="s">
        <v>206</v>
      </c>
      <c r="HL49" t="s">
        <v>217</v>
      </c>
      <c r="HM49" t="s">
        <v>216</v>
      </c>
      <c r="HN49" t="s">
        <v>206</v>
      </c>
      <c r="HO49" t="s">
        <v>217</v>
      </c>
      <c r="HP49" t="s">
        <v>216</v>
      </c>
      <c r="HQ49" t="s">
        <v>206</v>
      </c>
      <c r="HR49" t="s">
        <v>217</v>
      </c>
      <c r="HS49" t="s">
        <v>216</v>
      </c>
      <c r="HT49" t="s">
        <v>206</v>
      </c>
      <c r="HU49" t="s">
        <v>217</v>
      </c>
      <c r="HV49" t="s">
        <v>216</v>
      </c>
      <c r="HW49" t="s">
        <v>206</v>
      </c>
      <c r="HX49" t="s">
        <v>217</v>
      </c>
      <c r="HY49" t="s">
        <v>216</v>
      </c>
      <c r="HZ49" t="s">
        <v>206</v>
      </c>
      <c r="IA49" t="s">
        <v>217</v>
      </c>
      <c r="IB49" t="s">
        <v>216</v>
      </c>
      <c r="IC49" t="s">
        <v>206</v>
      </c>
      <c r="ID49" t="s">
        <v>217</v>
      </c>
      <c r="IE49" t="s">
        <v>216</v>
      </c>
      <c r="IF49" t="s">
        <v>206</v>
      </c>
      <c r="IG49" t="s">
        <v>217</v>
      </c>
      <c r="IH49" t="s">
        <v>216</v>
      </c>
      <c r="II49" t="s">
        <v>206</v>
      </c>
      <c r="IJ49" t="s">
        <v>217</v>
      </c>
      <c r="IK49" t="s">
        <v>216</v>
      </c>
      <c r="IL49" t="s">
        <v>206</v>
      </c>
      <c r="IM49" t="s">
        <v>217</v>
      </c>
      <c r="IN49" t="s">
        <v>216</v>
      </c>
      <c r="IO49" t="s">
        <v>206</v>
      </c>
      <c r="IP49" t="s">
        <v>217</v>
      </c>
      <c r="IQ49" t="s">
        <v>216</v>
      </c>
      <c r="IR49" t="s">
        <v>206</v>
      </c>
      <c r="IS49" t="s">
        <v>217</v>
      </c>
      <c r="IT49" t="s">
        <v>216</v>
      </c>
      <c r="IU49" t="s">
        <v>206</v>
      </c>
      <c r="IV49" t="s">
        <v>217</v>
      </c>
      <c r="IW49" t="s">
        <v>216</v>
      </c>
      <c r="IX49" t="s">
        <v>206</v>
      </c>
      <c r="IY49" t="s">
        <v>217</v>
      </c>
      <c r="IZ49" t="s">
        <v>216</v>
      </c>
      <c r="JA49" t="s">
        <v>206</v>
      </c>
      <c r="JB49" t="s">
        <v>217</v>
      </c>
      <c r="JC49" t="s">
        <v>216</v>
      </c>
      <c r="JD49" t="s">
        <v>206</v>
      </c>
      <c r="JE49" t="s">
        <v>217</v>
      </c>
      <c r="JF49" t="s">
        <v>216</v>
      </c>
      <c r="JG49" t="s">
        <v>206</v>
      </c>
      <c r="JH49" t="s">
        <v>217</v>
      </c>
      <c r="JI49" t="s">
        <v>216</v>
      </c>
      <c r="JJ49" t="s">
        <v>206</v>
      </c>
      <c r="JK49" t="s">
        <v>217</v>
      </c>
      <c r="JL49" t="s">
        <v>216</v>
      </c>
      <c r="JM49" t="s">
        <v>206</v>
      </c>
      <c r="JN49" t="s">
        <v>217</v>
      </c>
      <c r="JO49" t="s">
        <v>216</v>
      </c>
      <c r="JP49" t="s">
        <v>206</v>
      </c>
      <c r="JQ49" t="s">
        <v>217</v>
      </c>
      <c r="JR49" t="s">
        <v>216</v>
      </c>
      <c r="JS49" t="s">
        <v>206</v>
      </c>
      <c r="JT49" t="s">
        <v>217</v>
      </c>
      <c r="JU49" t="s">
        <v>216</v>
      </c>
      <c r="JV49" t="s">
        <v>206</v>
      </c>
      <c r="JW49" t="s">
        <v>217</v>
      </c>
      <c r="JX49" t="s">
        <v>216</v>
      </c>
      <c r="JY49" t="s">
        <v>206</v>
      </c>
      <c r="JZ49" t="s">
        <v>217</v>
      </c>
      <c r="KA49" t="s">
        <v>216</v>
      </c>
      <c r="KB49" t="s">
        <v>206</v>
      </c>
      <c r="KC49" t="s">
        <v>217</v>
      </c>
      <c r="KD49" t="s">
        <v>216</v>
      </c>
      <c r="KE49" t="s">
        <v>206</v>
      </c>
      <c r="KF49" t="s">
        <v>217</v>
      </c>
      <c r="KG49" t="s">
        <v>216</v>
      </c>
      <c r="KH49" t="s">
        <v>206</v>
      </c>
      <c r="KI49" t="s">
        <v>217</v>
      </c>
      <c r="KJ49" t="s">
        <v>216</v>
      </c>
      <c r="KK49" t="s">
        <v>206</v>
      </c>
      <c r="KL49" t="s">
        <v>217</v>
      </c>
      <c r="KM49" t="s">
        <v>216</v>
      </c>
      <c r="KN49" t="s">
        <v>206</v>
      </c>
      <c r="KO49" t="s">
        <v>217</v>
      </c>
      <c r="KP49" t="s">
        <v>216</v>
      </c>
      <c r="KQ49" t="s">
        <v>206</v>
      </c>
      <c r="KR49" t="s">
        <v>217</v>
      </c>
      <c r="KS49" t="s">
        <v>216</v>
      </c>
      <c r="KT49" t="s">
        <v>206</v>
      </c>
      <c r="KU49" t="s">
        <v>217</v>
      </c>
      <c r="KV49" t="s">
        <v>216</v>
      </c>
      <c r="KW49" t="s">
        <v>206</v>
      </c>
      <c r="KX49" t="s">
        <v>217</v>
      </c>
      <c r="KY49" t="s">
        <v>216</v>
      </c>
      <c r="KZ49" t="s">
        <v>206</v>
      </c>
      <c r="LA49" t="s">
        <v>217</v>
      </c>
      <c r="LB49" t="s">
        <v>216</v>
      </c>
      <c r="LC49" t="s">
        <v>206</v>
      </c>
      <c r="LD49" t="s">
        <v>217</v>
      </c>
      <c r="LE49" t="s">
        <v>216</v>
      </c>
      <c r="LF49" t="s">
        <v>206</v>
      </c>
      <c r="LG49" t="s">
        <v>217</v>
      </c>
      <c r="LH49" t="s">
        <v>216</v>
      </c>
      <c r="LI49" t="s">
        <v>206</v>
      </c>
      <c r="LJ49" t="s">
        <v>217</v>
      </c>
      <c r="LK49" t="s">
        <v>216</v>
      </c>
      <c r="LL49" t="s">
        <v>206</v>
      </c>
      <c r="LM49" t="s">
        <v>217</v>
      </c>
      <c r="LN49" t="s">
        <v>216</v>
      </c>
      <c r="LO49" t="s">
        <v>206</v>
      </c>
      <c r="LP49" t="s">
        <v>217</v>
      </c>
      <c r="LQ49" t="s">
        <v>216</v>
      </c>
      <c r="LR49" t="s">
        <v>206</v>
      </c>
      <c r="LS49" t="s">
        <v>217</v>
      </c>
      <c r="LT49" t="s">
        <v>216</v>
      </c>
      <c r="LU49" t="s">
        <v>206</v>
      </c>
      <c r="LV49" t="s">
        <v>217</v>
      </c>
      <c r="LW49" t="s">
        <v>216</v>
      </c>
      <c r="LX49" t="s">
        <v>206</v>
      </c>
      <c r="LY49" t="s">
        <v>217</v>
      </c>
      <c r="LZ49" t="s">
        <v>216</v>
      </c>
      <c r="MA49" t="s">
        <v>206</v>
      </c>
      <c r="MB49" t="s">
        <v>217</v>
      </c>
      <c r="MC49" t="s">
        <v>216</v>
      </c>
      <c r="MD49" t="s">
        <v>206</v>
      </c>
      <c r="ME49" t="s">
        <v>217</v>
      </c>
      <c r="MF49" t="s">
        <v>216</v>
      </c>
      <c r="MG49" t="s">
        <v>206</v>
      </c>
      <c r="MH49" t="s">
        <v>217</v>
      </c>
      <c r="MI49" t="s">
        <v>216</v>
      </c>
      <c r="MJ49" t="s">
        <v>206</v>
      </c>
      <c r="MK49" t="s">
        <v>217</v>
      </c>
      <c r="ML49" t="s">
        <v>216</v>
      </c>
      <c r="MM49" t="s">
        <v>206</v>
      </c>
      <c r="MN49" t="s">
        <v>217</v>
      </c>
      <c r="MO49" t="s">
        <v>216</v>
      </c>
      <c r="MP49" t="s">
        <v>206</v>
      </c>
      <c r="MQ49" t="s">
        <v>217</v>
      </c>
      <c r="MR49" t="s">
        <v>216</v>
      </c>
      <c r="MS49" t="s">
        <v>206</v>
      </c>
      <c r="MT49" t="s">
        <v>217</v>
      </c>
      <c r="MU49" t="s">
        <v>216</v>
      </c>
      <c r="MV49" t="s">
        <v>206</v>
      </c>
      <c r="MW49" t="s">
        <v>217</v>
      </c>
      <c r="MX49" t="s">
        <v>216</v>
      </c>
      <c r="MY49" t="s">
        <v>206</v>
      </c>
      <c r="MZ49" t="s">
        <v>217</v>
      </c>
      <c r="NA49" t="s">
        <v>216</v>
      </c>
      <c r="NB49" t="s">
        <v>206</v>
      </c>
      <c r="NC49" t="s">
        <v>217</v>
      </c>
      <c r="ND49" t="s">
        <v>216</v>
      </c>
      <c r="NE49" t="s">
        <v>206</v>
      </c>
      <c r="NF49" t="s">
        <v>217</v>
      </c>
      <c r="NG49" t="s">
        <v>216</v>
      </c>
      <c r="NH49" t="s">
        <v>206</v>
      </c>
      <c r="NI49" t="s">
        <v>217</v>
      </c>
      <c r="NJ49" t="s">
        <v>216</v>
      </c>
      <c r="NK49" t="s">
        <v>206</v>
      </c>
      <c r="NL49" t="s">
        <v>217</v>
      </c>
      <c r="NM49" t="s">
        <v>216</v>
      </c>
      <c r="NN49" t="s">
        <v>206</v>
      </c>
      <c r="NO49" t="s">
        <v>217</v>
      </c>
      <c r="NP49" t="s">
        <v>216</v>
      </c>
      <c r="NQ49" t="s">
        <v>206</v>
      </c>
      <c r="NR49" t="s">
        <v>217</v>
      </c>
      <c r="NS49" t="s">
        <v>216</v>
      </c>
      <c r="NT49" t="s">
        <v>206</v>
      </c>
      <c r="NU49" t="s">
        <v>217</v>
      </c>
      <c r="NV49" t="s">
        <v>216</v>
      </c>
      <c r="NW49" t="s">
        <v>206</v>
      </c>
      <c r="NX49" t="s">
        <v>217</v>
      </c>
      <c r="NY49" t="s">
        <v>216</v>
      </c>
      <c r="NZ49" t="s">
        <v>206</v>
      </c>
      <c r="OA49" t="s">
        <v>217</v>
      </c>
      <c r="OB49" t="s">
        <v>216</v>
      </c>
      <c r="OC49" t="s">
        <v>206</v>
      </c>
      <c r="OD49" t="s">
        <v>217</v>
      </c>
      <c r="OE49" t="s">
        <v>216</v>
      </c>
      <c r="OF49" t="s">
        <v>206</v>
      </c>
      <c r="OG49" t="s">
        <v>217</v>
      </c>
      <c r="OH49" t="s">
        <v>216</v>
      </c>
      <c r="OI49" t="s">
        <v>206</v>
      </c>
      <c r="OJ49" t="s">
        <v>217</v>
      </c>
      <c r="OK49" t="s">
        <v>216</v>
      </c>
      <c r="OL49" t="s">
        <v>206</v>
      </c>
      <c r="OM49" t="s">
        <v>217</v>
      </c>
      <c r="ON49" t="s">
        <v>216</v>
      </c>
      <c r="OO49" t="s">
        <v>206</v>
      </c>
      <c r="OP49" t="s">
        <v>217</v>
      </c>
      <c r="OQ49" t="s">
        <v>216</v>
      </c>
      <c r="OR49" t="s">
        <v>206</v>
      </c>
      <c r="OS49" t="s">
        <v>217</v>
      </c>
      <c r="OT49" t="s">
        <v>216</v>
      </c>
      <c r="OU49" t="s">
        <v>206</v>
      </c>
      <c r="OV49" t="s">
        <v>217</v>
      </c>
      <c r="OW49" t="s">
        <v>216</v>
      </c>
      <c r="OX49" t="s">
        <v>206</v>
      </c>
      <c r="OY49" t="s">
        <v>217</v>
      </c>
      <c r="OZ49" t="s">
        <v>216</v>
      </c>
      <c r="PA49" t="s">
        <v>206</v>
      </c>
      <c r="PB49" t="s">
        <v>217</v>
      </c>
      <c r="PC49" t="s">
        <v>216</v>
      </c>
      <c r="PD49" t="s">
        <v>206</v>
      </c>
      <c r="PE49" t="s">
        <v>217</v>
      </c>
      <c r="PF49" t="s">
        <v>216</v>
      </c>
      <c r="PG49" t="s">
        <v>206</v>
      </c>
      <c r="PH49" t="s">
        <v>217</v>
      </c>
      <c r="PI49" t="s">
        <v>216</v>
      </c>
      <c r="PJ49" t="s">
        <v>206</v>
      </c>
      <c r="PK49" t="s">
        <v>217</v>
      </c>
      <c r="PL49" t="s">
        <v>216</v>
      </c>
      <c r="PM49" t="s">
        <v>206</v>
      </c>
      <c r="PN49" t="s">
        <v>217</v>
      </c>
      <c r="PO49" t="s">
        <v>216</v>
      </c>
      <c r="PP49" t="s">
        <v>206</v>
      </c>
      <c r="PQ49" t="s">
        <v>217</v>
      </c>
      <c r="PR49" t="s">
        <v>216</v>
      </c>
      <c r="PS49" t="s">
        <v>206</v>
      </c>
      <c r="PT49" t="s">
        <v>217</v>
      </c>
      <c r="PU49" t="s">
        <v>216</v>
      </c>
      <c r="PV49" t="s">
        <v>206</v>
      </c>
      <c r="PW49" t="s">
        <v>217</v>
      </c>
      <c r="PX49" t="s">
        <v>216</v>
      </c>
      <c r="PY49" t="s">
        <v>206</v>
      </c>
      <c r="PZ49" t="s">
        <v>217</v>
      </c>
      <c r="QA49" t="s">
        <v>216</v>
      </c>
      <c r="QB49" t="s">
        <v>206</v>
      </c>
      <c r="QC49" t="s">
        <v>217</v>
      </c>
      <c r="QD49" t="s">
        <v>216</v>
      </c>
      <c r="QE49" t="s">
        <v>206</v>
      </c>
      <c r="QF49" t="s">
        <v>217</v>
      </c>
      <c r="QG49" t="s">
        <v>216</v>
      </c>
      <c r="QH49" t="s">
        <v>206</v>
      </c>
      <c r="QI49" t="s">
        <v>217</v>
      </c>
      <c r="QJ49" t="s">
        <v>216</v>
      </c>
      <c r="QK49" t="s">
        <v>206</v>
      </c>
      <c r="QL49" t="s">
        <v>217</v>
      </c>
      <c r="QM49" t="s">
        <v>216</v>
      </c>
      <c r="QN49" t="s">
        <v>206</v>
      </c>
      <c r="QO49" t="s">
        <v>217</v>
      </c>
      <c r="QP49" t="s">
        <v>216</v>
      </c>
      <c r="QQ49" t="s">
        <v>206</v>
      </c>
      <c r="QR49" t="s">
        <v>217</v>
      </c>
      <c r="QS49" t="s">
        <v>216</v>
      </c>
      <c r="QT49" t="s">
        <v>206</v>
      </c>
      <c r="QU49" t="s">
        <v>217</v>
      </c>
      <c r="QV49" t="s">
        <v>216</v>
      </c>
      <c r="QW49" t="s">
        <v>206</v>
      </c>
      <c r="QX49" t="s">
        <v>217</v>
      </c>
      <c r="QY49" t="s">
        <v>216</v>
      </c>
      <c r="QZ49" t="s">
        <v>206</v>
      </c>
      <c r="RA49" t="s">
        <v>217</v>
      </c>
      <c r="RB49" t="s">
        <v>216</v>
      </c>
      <c r="RC49" t="s">
        <v>206</v>
      </c>
      <c r="RD49" t="s">
        <v>217</v>
      </c>
      <c r="RE49" t="s">
        <v>216</v>
      </c>
      <c r="RF49" t="s">
        <v>206</v>
      </c>
      <c r="RG49" t="s">
        <v>217</v>
      </c>
      <c r="RH49" t="s">
        <v>216</v>
      </c>
      <c r="RI49" t="s">
        <v>206</v>
      </c>
      <c r="RJ49" t="s">
        <v>217</v>
      </c>
      <c r="RK49" t="s">
        <v>216</v>
      </c>
      <c r="RL49" t="s">
        <v>206</v>
      </c>
      <c r="RM49" t="s">
        <v>217</v>
      </c>
      <c r="RN49" t="s">
        <v>216</v>
      </c>
      <c r="RO49" t="s">
        <v>206</v>
      </c>
      <c r="RP49" t="s">
        <v>217</v>
      </c>
      <c r="RQ49" t="s">
        <v>216</v>
      </c>
      <c r="RR49" t="s">
        <v>206</v>
      </c>
      <c r="RS49" t="s">
        <v>217</v>
      </c>
      <c r="RT49" t="s">
        <v>216</v>
      </c>
      <c r="RU49" t="s">
        <v>206</v>
      </c>
      <c r="RV49" t="s">
        <v>217</v>
      </c>
      <c r="RW49" t="s">
        <v>216</v>
      </c>
      <c r="RX49" t="s">
        <v>206</v>
      </c>
      <c r="RY49" t="s">
        <v>217</v>
      </c>
      <c r="RZ49" t="s">
        <v>216</v>
      </c>
      <c r="SA49" t="s">
        <v>206</v>
      </c>
      <c r="SB49" t="s">
        <v>217</v>
      </c>
      <c r="SC49" t="s">
        <v>216</v>
      </c>
      <c r="SD49" t="s">
        <v>206</v>
      </c>
      <c r="SE49" t="s">
        <v>217</v>
      </c>
      <c r="SF49" t="s">
        <v>216</v>
      </c>
      <c r="SG49" t="s">
        <v>206</v>
      </c>
      <c r="SH49" t="s">
        <v>217</v>
      </c>
      <c r="SI49" t="s">
        <v>216</v>
      </c>
      <c r="SJ49" t="s">
        <v>206</v>
      </c>
      <c r="SK49" t="s">
        <v>217</v>
      </c>
      <c r="SL49" t="s">
        <v>216</v>
      </c>
      <c r="SM49" t="s">
        <v>206</v>
      </c>
      <c r="SN49" t="s">
        <v>217</v>
      </c>
      <c r="SO49" t="s">
        <v>216</v>
      </c>
      <c r="SP49" t="s">
        <v>206</v>
      </c>
      <c r="SQ49" t="s">
        <v>217</v>
      </c>
      <c r="SR49" t="s">
        <v>216</v>
      </c>
      <c r="SS49" t="s">
        <v>206</v>
      </c>
      <c r="ST49" t="s">
        <v>217</v>
      </c>
      <c r="SU49" t="s">
        <v>216</v>
      </c>
      <c r="SV49" t="s">
        <v>206</v>
      </c>
      <c r="SW49" t="s">
        <v>217</v>
      </c>
      <c r="SX49" t="s">
        <v>216</v>
      </c>
      <c r="SY49" t="s">
        <v>206</v>
      </c>
      <c r="SZ49" t="s">
        <v>217</v>
      </c>
      <c r="TA49" t="s">
        <v>216</v>
      </c>
      <c r="TB49" t="s">
        <v>206</v>
      </c>
      <c r="TC49" t="s">
        <v>217</v>
      </c>
      <c r="TD49" t="s">
        <v>216</v>
      </c>
      <c r="TE49" t="s">
        <v>206</v>
      </c>
      <c r="TF49" t="s">
        <v>217</v>
      </c>
      <c r="TG49" t="s">
        <v>216</v>
      </c>
      <c r="TH49" t="s">
        <v>206</v>
      </c>
      <c r="TI49" t="s">
        <v>217</v>
      </c>
      <c r="TJ49" t="s">
        <v>216</v>
      </c>
      <c r="TK49" t="s">
        <v>206</v>
      </c>
      <c r="TL49" t="s">
        <v>217</v>
      </c>
      <c r="TM49" t="s">
        <v>216</v>
      </c>
      <c r="TN49" t="s">
        <v>206</v>
      </c>
      <c r="TO49" t="s">
        <v>217</v>
      </c>
      <c r="TP49" t="s">
        <v>216</v>
      </c>
      <c r="TQ49" t="s">
        <v>206</v>
      </c>
      <c r="TR49" t="s">
        <v>217</v>
      </c>
      <c r="TS49" t="s">
        <v>216</v>
      </c>
      <c r="TT49" t="s">
        <v>206</v>
      </c>
      <c r="TU49" t="s">
        <v>217</v>
      </c>
      <c r="TV49" t="s">
        <v>216</v>
      </c>
      <c r="TW49" t="s">
        <v>206</v>
      </c>
      <c r="TX49" t="s">
        <v>217</v>
      </c>
      <c r="TY49" t="s">
        <v>216</v>
      </c>
      <c r="TZ49" t="s">
        <v>206</v>
      </c>
      <c r="UA49" t="s">
        <v>217</v>
      </c>
      <c r="UB49" t="s">
        <v>216</v>
      </c>
      <c r="UC49" t="s">
        <v>206</v>
      </c>
      <c r="UD49" t="s">
        <v>217</v>
      </c>
      <c r="UE49" t="s">
        <v>216</v>
      </c>
      <c r="UF49" t="s">
        <v>206</v>
      </c>
      <c r="UG49" t="s">
        <v>217</v>
      </c>
      <c r="UH49" t="s">
        <v>216</v>
      </c>
      <c r="UI49" t="s">
        <v>206</v>
      </c>
      <c r="UJ49" t="s">
        <v>217</v>
      </c>
      <c r="UK49" t="s">
        <v>216</v>
      </c>
      <c r="UL49" t="s">
        <v>206</v>
      </c>
      <c r="UM49" t="s">
        <v>217</v>
      </c>
      <c r="UN49" t="s">
        <v>216</v>
      </c>
      <c r="UO49" t="s">
        <v>206</v>
      </c>
      <c r="UP49" t="s">
        <v>217</v>
      </c>
      <c r="UQ49" t="s">
        <v>216</v>
      </c>
      <c r="UR49" t="s">
        <v>206</v>
      </c>
      <c r="US49" t="s">
        <v>217</v>
      </c>
      <c r="UT49" t="s">
        <v>216</v>
      </c>
      <c r="UU49" t="s">
        <v>206</v>
      </c>
      <c r="UV49" t="s">
        <v>217</v>
      </c>
      <c r="UW49" t="s">
        <v>216</v>
      </c>
      <c r="UX49" t="s">
        <v>206</v>
      </c>
      <c r="UY49" t="s">
        <v>217</v>
      </c>
      <c r="UZ49" t="s">
        <v>216</v>
      </c>
      <c r="VA49" t="s">
        <v>206</v>
      </c>
      <c r="VB49" t="s">
        <v>217</v>
      </c>
      <c r="VC49" t="s">
        <v>216</v>
      </c>
      <c r="VD49" t="s">
        <v>206</v>
      </c>
      <c r="VE49" t="s">
        <v>217</v>
      </c>
      <c r="VF49" t="s">
        <v>216</v>
      </c>
      <c r="VG49" t="s">
        <v>206</v>
      </c>
      <c r="VH49" t="s">
        <v>217</v>
      </c>
      <c r="VI49" t="s">
        <v>216</v>
      </c>
      <c r="VJ49" t="s">
        <v>206</v>
      </c>
      <c r="VK49" t="s">
        <v>217</v>
      </c>
      <c r="VL49" t="s">
        <v>216</v>
      </c>
      <c r="VM49" t="s">
        <v>206</v>
      </c>
      <c r="VN49" t="s">
        <v>217</v>
      </c>
      <c r="VO49" t="s">
        <v>216</v>
      </c>
      <c r="VP49" t="s">
        <v>206</v>
      </c>
      <c r="VQ49" t="s">
        <v>217</v>
      </c>
      <c r="VR49" t="s">
        <v>216</v>
      </c>
      <c r="VS49" t="s">
        <v>206</v>
      </c>
      <c r="VT49" t="s">
        <v>217</v>
      </c>
      <c r="VU49" t="s">
        <v>216</v>
      </c>
      <c r="VV49" t="s">
        <v>206</v>
      </c>
      <c r="VW49" t="s">
        <v>217</v>
      </c>
      <c r="VX49" t="s">
        <v>216</v>
      </c>
      <c r="VY49" t="s">
        <v>206</v>
      </c>
      <c r="VZ49" t="s">
        <v>217</v>
      </c>
      <c r="WA49" t="s">
        <v>216</v>
      </c>
      <c r="WB49" t="s">
        <v>206</v>
      </c>
      <c r="WC49" t="s">
        <v>217</v>
      </c>
      <c r="WD49" t="s">
        <v>216</v>
      </c>
      <c r="WE49" t="s">
        <v>206</v>
      </c>
      <c r="WF49" t="s">
        <v>217</v>
      </c>
      <c r="WG49" t="s">
        <v>216</v>
      </c>
      <c r="WH49" t="s">
        <v>206</v>
      </c>
      <c r="WI49" t="s">
        <v>217</v>
      </c>
      <c r="WJ49" t="s">
        <v>216</v>
      </c>
      <c r="WK49" t="s">
        <v>206</v>
      </c>
      <c r="WL49" t="s">
        <v>217</v>
      </c>
      <c r="WM49" t="s">
        <v>216</v>
      </c>
      <c r="WN49" t="s">
        <v>206</v>
      </c>
      <c r="WO49" t="s">
        <v>217</v>
      </c>
      <c r="WP49" t="s">
        <v>216</v>
      </c>
      <c r="WQ49" t="s">
        <v>206</v>
      </c>
      <c r="WR49" t="s">
        <v>217</v>
      </c>
      <c r="WS49" t="s">
        <v>216</v>
      </c>
      <c r="WT49" t="s">
        <v>206</v>
      </c>
      <c r="WU49" t="s">
        <v>217</v>
      </c>
      <c r="WV49" t="s">
        <v>216</v>
      </c>
      <c r="WW49" t="s">
        <v>206</v>
      </c>
      <c r="WX49" t="s">
        <v>217</v>
      </c>
      <c r="WY49" t="s">
        <v>216</v>
      </c>
      <c r="WZ49" t="s">
        <v>206</v>
      </c>
      <c r="XA49" t="s">
        <v>217</v>
      </c>
      <c r="XB49" t="s">
        <v>216</v>
      </c>
      <c r="XC49" t="s">
        <v>206</v>
      </c>
      <c r="XD49" t="s">
        <v>217</v>
      </c>
      <c r="XE49" t="s">
        <v>216</v>
      </c>
      <c r="XF49" t="s">
        <v>206</v>
      </c>
      <c r="XG49" t="s">
        <v>217</v>
      </c>
      <c r="XH49" t="s">
        <v>216</v>
      </c>
      <c r="XI49" t="s">
        <v>206</v>
      </c>
      <c r="XJ49" t="s">
        <v>217</v>
      </c>
      <c r="XK49" t="s">
        <v>216</v>
      </c>
      <c r="XL49" t="s">
        <v>206</v>
      </c>
      <c r="XM49" t="s">
        <v>217</v>
      </c>
      <c r="XN49" t="s">
        <v>216</v>
      </c>
      <c r="XO49" t="s">
        <v>206</v>
      </c>
      <c r="XP49" t="s">
        <v>217</v>
      </c>
      <c r="XQ49" t="s">
        <v>216</v>
      </c>
      <c r="XR49" t="s">
        <v>206</v>
      </c>
      <c r="XS49" t="s">
        <v>217</v>
      </c>
      <c r="XT49" t="s">
        <v>216</v>
      </c>
      <c r="XU49" t="s">
        <v>206</v>
      </c>
      <c r="XV49" t="s">
        <v>217</v>
      </c>
      <c r="XW49" t="s">
        <v>216</v>
      </c>
      <c r="XX49" t="s">
        <v>206</v>
      </c>
      <c r="XY49" t="s">
        <v>217</v>
      </c>
      <c r="XZ49" t="s">
        <v>216</v>
      </c>
      <c r="YA49" t="s">
        <v>206</v>
      </c>
      <c r="YB49" t="s">
        <v>217</v>
      </c>
      <c r="YC49" t="s">
        <v>216</v>
      </c>
      <c r="YD49" t="s">
        <v>206</v>
      </c>
      <c r="YE49" t="s">
        <v>217</v>
      </c>
      <c r="YF49" t="s">
        <v>216</v>
      </c>
      <c r="YG49" t="s">
        <v>206</v>
      </c>
      <c r="YH49" t="s">
        <v>217</v>
      </c>
      <c r="YI49" t="s">
        <v>216</v>
      </c>
      <c r="YJ49" t="s">
        <v>206</v>
      </c>
      <c r="YK49" t="s">
        <v>217</v>
      </c>
      <c r="YL49" t="s">
        <v>216</v>
      </c>
      <c r="YM49" t="s">
        <v>206</v>
      </c>
      <c r="YN49" t="s">
        <v>217</v>
      </c>
      <c r="YO49" t="s">
        <v>216</v>
      </c>
      <c r="YP49" t="s">
        <v>206</v>
      </c>
      <c r="YQ49" t="s">
        <v>217</v>
      </c>
      <c r="YR49" t="s">
        <v>216</v>
      </c>
      <c r="YS49" t="s">
        <v>206</v>
      </c>
      <c r="YT49" t="s">
        <v>217</v>
      </c>
      <c r="YU49" t="s">
        <v>216</v>
      </c>
      <c r="YV49" t="s">
        <v>206</v>
      </c>
      <c r="YW49" t="s">
        <v>217</v>
      </c>
      <c r="YX49" t="s">
        <v>216</v>
      </c>
      <c r="YY49" t="s">
        <v>206</v>
      </c>
      <c r="YZ49" t="s">
        <v>217</v>
      </c>
      <c r="ZA49" t="s">
        <v>216</v>
      </c>
      <c r="ZB49" t="s">
        <v>206</v>
      </c>
      <c r="ZC49" t="s">
        <v>217</v>
      </c>
      <c r="ZD49" t="s">
        <v>216</v>
      </c>
      <c r="ZE49" t="s">
        <v>206</v>
      </c>
      <c r="ZF49" t="s">
        <v>217</v>
      </c>
      <c r="ZG49" t="s">
        <v>216</v>
      </c>
      <c r="ZH49" t="s">
        <v>206</v>
      </c>
      <c r="ZI49" t="s">
        <v>217</v>
      </c>
      <c r="ZJ49" t="s">
        <v>216</v>
      </c>
      <c r="ZK49" t="s">
        <v>206</v>
      </c>
      <c r="ZL49" t="s">
        <v>217</v>
      </c>
      <c r="ZM49" t="s">
        <v>216</v>
      </c>
      <c r="ZN49" t="s">
        <v>206</v>
      </c>
      <c r="ZO49" t="s">
        <v>217</v>
      </c>
      <c r="ZP49" t="s">
        <v>216</v>
      </c>
      <c r="ZQ49" t="s">
        <v>206</v>
      </c>
      <c r="ZR49" t="s">
        <v>217</v>
      </c>
      <c r="ZS49" t="s">
        <v>216</v>
      </c>
      <c r="ZT49" t="s">
        <v>206</v>
      </c>
      <c r="ZU49" t="s">
        <v>217</v>
      </c>
      <c r="ZV49" t="s">
        <v>216</v>
      </c>
      <c r="ZW49" t="s">
        <v>206</v>
      </c>
      <c r="ZX49" t="s">
        <v>217</v>
      </c>
      <c r="ZY49" t="s">
        <v>216</v>
      </c>
      <c r="ZZ49" t="s">
        <v>206</v>
      </c>
      <c r="AAA49" t="s">
        <v>217</v>
      </c>
      <c r="AAB49" t="s">
        <v>216</v>
      </c>
      <c r="AAC49" t="s">
        <v>206</v>
      </c>
      <c r="AAD49" t="s">
        <v>217</v>
      </c>
      <c r="AAE49" t="s">
        <v>216</v>
      </c>
      <c r="AAF49" t="s">
        <v>206</v>
      </c>
      <c r="AAG49" t="s">
        <v>217</v>
      </c>
      <c r="AAH49" t="s">
        <v>216</v>
      </c>
      <c r="AAI49" t="s">
        <v>206</v>
      </c>
      <c r="AAJ49" t="s">
        <v>217</v>
      </c>
      <c r="AAK49" t="s">
        <v>216</v>
      </c>
      <c r="AAL49" t="s">
        <v>206</v>
      </c>
      <c r="AAM49" t="s">
        <v>217</v>
      </c>
      <c r="AAN49" t="s">
        <v>216</v>
      </c>
      <c r="AAO49" s="181"/>
    </row>
    <row r="50" spans="1:731" ht="43.2" x14ac:dyDescent="0.3">
      <c r="D50" s="303" t="s">
        <v>442</v>
      </c>
      <c r="F50" s="3"/>
      <c r="G50" s="3"/>
      <c r="H50" s="68" t="s">
        <v>206</v>
      </c>
      <c r="I50" t="s">
        <v>217</v>
      </c>
      <c r="J50" s="200" t="s">
        <v>216</v>
      </c>
      <c r="K50" s="68" t="s">
        <v>206</v>
      </c>
      <c r="L50" t="s">
        <v>217</v>
      </c>
      <c r="M50" s="200" t="s">
        <v>216</v>
      </c>
      <c r="N50" s="68" t="s">
        <v>206</v>
      </c>
      <c r="O50" t="s">
        <v>217</v>
      </c>
      <c r="P50" s="200" t="s">
        <v>216</v>
      </c>
      <c r="Q50" s="59" t="s">
        <v>443</v>
      </c>
      <c r="R50" s="215" t="s">
        <v>206</v>
      </c>
      <c r="S50" s="215" t="s">
        <v>217</v>
      </c>
      <c r="T50" s="215" t="s">
        <v>216</v>
      </c>
      <c r="U50" s="215" t="s">
        <v>67</v>
      </c>
      <c r="V50" s="215" t="s">
        <v>445</v>
      </c>
      <c r="AA50" s="3" t="s">
        <v>196</v>
      </c>
      <c r="AB50" s="3" t="s">
        <v>196</v>
      </c>
      <c r="AC50" s="3" t="s">
        <v>196</v>
      </c>
      <c r="AD50" s="3" t="s">
        <v>197</v>
      </c>
      <c r="AE50" s="3" t="s">
        <v>197</v>
      </c>
      <c r="AF50" s="3" t="s">
        <v>197</v>
      </c>
      <c r="AG50" s="3" t="s">
        <v>198</v>
      </c>
      <c r="AH50" s="3" t="s">
        <v>198</v>
      </c>
      <c r="AI50" s="3" t="s">
        <v>198</v>
      </c>
      <c r="AJ50" s="3" t="s">
        <v>199</v>
      </c>
      <c r="AK50" s="3" t="s">
        <v>199</v>
      </c>
      <c r="AL50" s="3" t="s">
        <v>199</v>
      </c>
      <c r="AM50" s="3" t="s">
        <v>200</v>
      </c>
      <c r="AN50" s="3" t="s">
        <v>200</v>
      </c>
      <c r="AO50" s="3" t="s">
        <v>200</v>
      </c>
      <c r="AP50" s="3" t="s">
        <v>196</v>
      </c>
      <c r="AQ50" s="3" t="s">
        <v>196</v>
      </c>
      <c r="AR50" s="3" t="s">
        <v>196</v>
      </c>
      <c r="AS50" s="3" t="s">
        <v>197</v>
      </c>
      <c r="AT50" s="3" t="s">
        <v>197</v>
      </c>
      <c r="AU50" s="3" t="s">
        <v>197</v>
      </c>
      <c r="AV50" s="3" t="s">
        <v>198</v>
      </c>
      <c r="AW50" s="3" t="s">
        <v>198</v>
      </c>
      <c r="AX50" s="3" t="s">
        <v>198</v>
      </c>
      <c r="AY50" s="3" t="s">
        <v>199</v>
      </c>
      <c r="AZ50" s="3" t="s">
        <v>199</v>
      </c>
      <c r="BA50" s="3" t="s">
        <v>199</v>
      </c>
      <c r="BB50" s="3" t="s">
        <v>200</v>
      </c>
      <c r="BC50" s="3" t="s">
        <v>200</v>
      </c>
      <c r="BD50" s="3" t="s">
        <v>200</v>
      </c>
      <c r="BE50" s="3" t="s">
        <v>196</v>
      </c>
      <c r="BF50" s="3" t="s">
        <v>196</v>
      </c>
      <c r="BG50" s="3" t="s">
        <v>196</v>
      </c>
      <c r="BH50" s="3" t="s">
        <v>197</v>
      </c>
      <c r="BI50" s="3" t="s">
        <v>197</v>
      </c>
      <c r="BJ50" s="3" t="s">
        <v>197</v>
      </c>
      <c r="BK50" s="3" t="s">
        <v>198</v>
      </c>
      <c r="BL50" s="3" t="s">
        <v>198</v>
      </c>
      <c r="BM50" s="3" t="s">
        <v>198</v>
      </c>
      <c r="BN50" s="3" t="s">
        <v>199</v>
      </c>
      <c r="BO50" s="3" t="s">
        <v>199</v>
      </c>
      <c r="BP50" s="3" t="s">
        <v>199</v>
      </c>
      <c r="BQ50" s="3" t="s">
        <v>200</v>
      </c>
      <c r="BR50" s="3" t="s">
        <v>200</v>
      </c>
      <c r="BS50" s="3" t="s">
        <v>200</v>
      </c>
      <c r="BT50" s="3" t="s">
        <v>196</v>
      </c>
      <c r="BU50" s="3" t="s">
        <v>196</v>
      </c>
      <c r="BV50" s="3" t="s">
        <v>196</v>
      </c>
      <c r="BW50" s="3" t="s">
        <v>197</v>
      </c>
      <c r="BX50" s="3" t="s">
        <v>197</v>
      </c>
      <c r="BY50" s="3" t="s">
        <v>197</v>
      </c>
      <c r="BZ50" s="3" t="s">
        <v>198</v>
      </c>
      <c r="CA50" s="3" t="s">
        <v>198</v>
      </c>
      <c r="CB50" s="3" t="s">
        <v>198</v>
      </c>
      <c r="CC50" s="3" t="s">
        <v>199</v>
      </c>
      <c r="CD50" s="3" t="s">
        <v>199</v>
      </c>
      <c r="CE50" s="3" t="s">
        <v>199</v>
      </c>
      <c r="CF50" s="3" t="s">
        <v>200</v>
      </c>
      <c r="CG50" s="3" t="s">
        <v>200</v>
      </c>
      <c r="CH50" s="3" t="s">
        <v>200</v>
      </c>
      <c r="CI50" s="3" t="s">
        <v>196</v>
      </c>
      <c r="CJ50" s="3" t="s">
        <v>196</v>
      </c>
      <c r="CK50" s="3" t="s">
        <v>196</v>
      </c>
      <c r="CL50" s="3" t="s">
        <v>197</v>
      </c>
      <c r="CM50" s="3" t="s">
        <v>197</v>
      </c>
      <c r="CN50" s="3" t="s">
        <v>197</v>
      </c>
      <c r="CO50" s="3" t="s">
        <v>198</v>
      </c>
      <c r="CP50" s="3" t="s">
        <v>198</v>
      </c>
      <c r="CQ50" s="3" t="s">
        <v>198</v>
      </c>
      <c r="CR50" s="3" t="s">
        <v>199</v>
      </c>
      <c r="CS50" s="3" t="s">
        <v>199</v>
      </c>
      <c r="CT50" s="3" t="s">
        <v>199</v>
      </c>
      <c r="CU50" s="3" t="s">
        <v>200</v>
      </c>
      <c r="CV50" s="3" t="s">
        <v>200</v>
      </c>
      <c r="CW50" s="3" t="s">
        <v>200</v>
      </c>
      <c r="CX50" s="3" t="s">
        <v>196</v>
      </c>
      <c r="CY50" s="3" t="s">
        <v>196</v>
      </c>
      <c r="CZ50" s="3" t="s">
        <v>196</v>
      </c>
      <c r="DA50" s="3" t="s">
        <v>197</v>
      </c>
      <c r="DB50" s="3" t="s">
        <v>197</v>
      </c>
      <c r="DC50" s="3" t="s">
        <v>197</v>
      </c>
      <c r="DD50" s="3" t="s">
        <v>198</v>
      </c>
      <c r="DE50" s="3" t="s">
        <v>198</v>
      </c>
      <c r="DF50" s="3" t="s">
        <v>198</v>
      </c>
      <c r="DG50" s="3" t="s">
        <v>199</v>
      </c>
      <c r="DH50" s="3" t="s">
        <v>199</v>
      </c>
      <c r="DI50" s="3" t="s">
        <v>199</v>
      </c>
      <c r="DJ50" s="3" t="s">
        <v>200</v>
      </c>
      <c r="DK50" s="3" t="s">
        <v>200</v>
      </c>
      <c r="DL50" s="3" t="s">
        <v>200</v>
      </c>
      <c r="DM50" s="3" t="s">
        <v>196</v>
      </c>
      <c r="DN50" s="3" t="s">
        <v>196</v>
      </c>
      <c r="DO50" s="3" t="s">
        <v>196</v>
      </c>
      <c r="DP50" s="3" t="s">
        <v>197</v>
      </c>
      <c r="DQ50" s="3" t="s">
        <v>197</v>
      </c>
      <c r="DR50" s="3" t="s">
        <v>197</v>
      </c>
      <c r="DS50" s="3" t="s">
        <v>198</v>
      </c>
      <c r="DT50" s="3" t="s">
        <v>198</v>
      </c>
      <c r="DU50" s="3" t="s">
        <v>198</v>
      </c>
      <c r="DV50" s="3" t="s">
        <v>199</v>
      </c>
      <c r="DW50" s="3" t="s">
        <v>199</v>
      </c>
      <c r="DX50" s="3" t="s">
        <v>199</v>
      </c>
      <c r="DY50" s="3" t="s">
        <v>200</v>
      </c>
      <c r="DZ50" s="3" t="s">
        <v>200</v>
      </c>
      <c r="EA50" s="3" t="s">
        <v>200</v>
      </c>
      <c r="EB50" s="3" t="s">
        <v>196</v>
      </c>
      <c r="EC50" s="3" t="s">
        <v>196</v>
      </c>
      <c r="ED50" s="3" t="s">
        <v>196</v>
      </c>
      <c r="EE50" s="3" t="s">
        <v>197</v>
      </c>
      <c r="EF50" s="3" t="s">
        <v>197</v>
      </c>
      <c r="EG50" s="3" t="s">
        <v>197</v>
      </c>
      <c r="EH50" s="3" t="s">
        <v>198</v>
      </c>
      <c r="EI50" s="3" t="s">
        <v>198</v>
      </c>
      <c r="EJ50" s="3" t="s">
        <v>198</v>
      </c>
      <c r="EK50" s="3" t="s">
        <v>199</v>
      </c>
      <c r="EL50" s="3" t="s">
        <v>199</v>
      </c>
      <c r="EM50" s="3" t="s">
        <v>199</v>
      </c>
      <c r="EN50" s="3" t="s">
        <v>200</v>
      </c>
      <c r="EO50" s="3" t="s">
        <v>200</v>
      </c>
      <c r="EP50" s="3" t="s">
        <v>200</v>
      </c>
      <c r="EQ50" s="3" t="s">
        <v>196</v>
      </c>
      <c r="ER50" s="3" t="s">
        <v>196</v>
      </c>
      <c r="ES50" s="3" t="s">
        <v>196</v>
      </c>
      <c r="ET50" s="3" t="s">
        <v>197</v>
      </c>
      <c r="EU50" s="3" t="s">
        <v>197</v>
      </c>
      <c r="EV50" s="3" t="s">
        <v>197</v>
      </c>
      <c r="EW50" s="3" t="s">
        <v>198</v>
      </c>
      <c r="EX50" s="3" t="s">
        <v>198</v>
      </c>
      <c r="EY50" s="3" t="s">
        <v>198</v>
      </c>
      <c r="EZ50" s="3" t="s">
        <v>199</v>
      </c>
      <c r="FA50" s="3" t="s">
        <v>199</v>
      </c>
      <c r="FB50" s="3" t="s">
        <v>199</v>
      </c>
      <c r="FC50" s="3" t="s">
        <v>200</v>
      </c>
      <c r="FD50" s="3" t="s">
        <v>200</v>
      </c>
      <c r="FE50" s="3" t="s">
        <v>200</v>
      </c>
      <c r="FF50" s="3" t="s">
        <v>196</v>
      </c>
      <c r="FG50" s="3" t="s">
        <v>196</v>
      </c>
      <c r="FH50" s="3" t="s">
        <v>196</v>
      </c>
      <c r="FI50" s="3" t="s">
        <v>197</v>
      </c>
      <c r="FJ50" s="3" t="s">
        <v>197</v>
      </c>
      <c r="FK50" s="3" t="s">
        <v>197</v>
      </c>
      <c r="FL50" s="3" t="s">
        <v>198</v>
      </c>
      <c r="FM50" s="3" t="s">
        <v>198</v>
      </c>
      <c r="FN50" s="3" t="s">
        <v>198</v>
      </c>
      <c r="FO50" s="3" t="s">
        <v>199</v>
      </c>
      <c r="FP50" s="3" t="s">
        <v>199</v>
      </c>
      <c r="FQ50" s="3" t="s">
        <v>199</v>
      </c>
      <c r="FR50" s="3" t="s">
        <v>200</v>
      </c>
      <c r="FS50" s="3" t="s">
        <v>200</v>
      </c>
      <c r="FT50" s="3" t="s">
        <v>200</v>
      </c>
      <c r="FU50" s="3" t="s">
        <v>196</v>
      </c>
      <c r="FV50" s="3" t="s">
        <v>196</v>
      </c>
      <c r="FW50" s="3" t="s">
        <v>196</v>
      </c>
      <c r="FX50" s="3" t="s">
        <v>197</v>
      </c>
      <c r="FY50" s="3" t="s">
        <v>197</v>
      </c>
      <c r="FZ50" s="3" t="s">
        <v>197</v>
      </c>
      <c r="GA50" s="3" t="s">
        <v>198</v>
      </c>
      <c r="GB50" s="3" t="s">
        <v>198</v>
      </c>
      <c r="GC50" s="3" t="s">
        <v>198</v>
      </c>
      <c r="GD50" s="3" t="s">
        <v>199</v>
      </c>
      <c r="GE50" s="3" t="s">
        <v>199</v>
      </c>
      <c r="GF50" s="3" t="s">
        <v>199</v>
      </c>
      <c r="GG50" s="3" t="s">
        <v>200</v>
      </c>
      <c r="GH50" s="3" t="s">
        <v>200</v>
      </c>
      <c r="GI50" s="3" t="s">
        <v>200</v>
      </c>
      <c r="GJ50" s="3" t="s">
        <v>196</v>
      </c>
      <c r="GK50" s="3" t="s">
        <v>196</v>
      </c>
      <c r="GL50" s="3" t="s">
        <v>196</v>
      </c>
      <c r="GM50" s="3" t="s">
        <v>197</v>
      </c>
      <c r="GN50" s="3" t="s">
        <v>197</v>
      </c>
      <c r="GO50" s="3" t="s">
        <v>197</v>
      </c>
      <c r="GP50" s="3" t="s">
        <v>198</v>
      </c>
      <c r="GQ50" s="3" t="s">
        <v>198</v>
      </c>
      <c r="GR50" s="3" t="s">
        <v>198</v>
      </c>
      <c r="GS50" s="3" t="s">
        <v>199</v>
      </c>
      <c r="GT50" s="3" t="s">
        <v>199</v>
      </c>
      <c r="GU50" s="3" t="s">
        <v>199</v>
      </c>
      <c r="GV50" s="3" t="s">
        <v>200</v>
      </c>
      <c r="GW50" s="3" t="s">
        <v>200</v>
      </c>
      <c r="GX50" s="3" t="s">
        <v>200</v>
      </c>
      <c r="GY50" s="3" t="s">
        <v>196</v>
      </c>
      <c r="GZ50" s="3" t="s">
        <v>196</v>
      </c>
      <c r="HA50" s="3" t="s">
        <v>196</v>
      </c>
      <c r="HB50" s="3" t="s">
        <v>197</v>
      </c>
      <c r="HC50" s="3" t="s">
        <v>197</v>
      </c>
      <c r="HD50" s="3" t="s">
        <v>197</v>
      </c>
      <c r="HE50" s="3" t="s">
        <v>198</v>
      </c>
      <c r="HF50" s="3" t="s">
        <v>198</v>
      </c>
      <c r="HG50" s="3" t="s">
        <v>198</v>
      </c>
      <c r="HH50" s="3" t="s">
        <v>199</v>
      </c>
      <c r="HI50" s="3" t="s">
        <v>199</v>
      </c>
      <c r="HJ50" s="3" t="s">
        <v>199</v>
      </c>
      <c r="HK50" s="3" t="s">
        <v>200</v>
      </c>
      <c r="HL50" s="3" t="s">
        <v>200</v>
      </c>
      <c r="HM50" s="3" t="s">
        <v>200</v>
      </c>
      <c r="HN50" s="3" t="s">
        <v>196</v>
      </c>
      <c r="HO50" s="3" t="s">
        <v>196</v>
      </c>
      <c r="HP50" s="3" t="s">
        <v>196</v>
      </c>
      <c r="HQ50" s="3" t="s">
        <v>197</v>
      </c>
      <c r="HR50" s="3" t="s">
        <v>197</v>
      </c>
      <c r="HS50" s="3" t="s">
        <v>197</v>
      </c>
      <c r="HT50" s="3" t="s">
        <v>198</v>
      </c>
      <c r="HU50" s="3" t="s">
        <v>198</v>
      </c>
      <c r="HV50" s="3" t="s">
        <v>198</v>
      </c>
      <c r="HW50" s="3" t="s">
        <v>199</v>
      </c>
      <c r="HX50" s="3" t="s">
        <v>199</v>
      </c>
      <c r="HY50" s="3" t="s">
        <v>199</v>
      </c>
      <c r="HZ50" s="3" t="s">
        <v>200</v>
      </c>
      <c r="IA50" s="3" t="s">
        <v>200</v>
      </c>
      <c r="IB50" s="3" t="s">
        <v>200</v>
      </c>
      <c r="IC50" s="3" t="s">
        <v>196</v>
      </c>
      <c r="ID50" s="3" t="s">
        <v>196</v>
      </c>
      <c r="IE50" s="3" t="s">
        <v>196</v>
      </c>
      <c r="IF50" s="3" t="s">
        <v>197</v>
      </c>
      <c r="IG50" s="3" t="s">
        <v>197</v>
      </c>
      <c r="IH50" s="3" t="s">
        <v>197</v>
      </c>
      <c r="II50" s="3" t="s">
        <v>198</v>
      </c>
      <c r="IJ50" s="3" t="s">
        <v>198</v>
      </c>
      <c r="IK50" s="3" t="s">
        <v>198</v>
      </c>
      <c r="IL50" s="3" t="s">
        <v>199</v>
      </c>
      <c r="IM50" s="3" t="s">
        <v>199</v>
      </c>
      <c r="IN50" s="3" t="s">
        <v>199</v>
      </c>
      <c r="IO50" s="3" t="s">
        <v>200</v>
      </c>
      <c r="IP50" s="3" t="s">
        <v>200</v>
      </c>
      <c r="IQ50" s="3" t="s">
        <v>200</v>
      </c>
      <c r="IR50" s="3" t="s">
        <v>196</v>
      </c>
      <c r="IS50" s="3" t="s">
        <v>196</v>
      </c>
      <c r="IT50" s="3" t="s">
        <v>196</v>
      </c>
      <c r="IU50" s="3" t="s">
        <v>197</v>
      </c>
      <c r="IV50" s="3" t="s">
        <v>197</v>
      </c>
      <c r="IW50" s="3" t="s">
        <v>197</v>
      </c>
      <c r="IX50" s="3" t="s">
        <v>198</v>
      </c>
      <c r="IY50" s="3" t="s">
        <v>198</v>
      </c>
      <c r="IZ50" s="3" t="s">
        <v>198</v>
      </c>
      <c r="JA50" s="3" t="s">
        <v>199</v>
      </c>
      <c r="JB50" s="3" t="s">
        <v>199</v>
      </c>
      <c r="JC50" s="3" t="s">
        <v>199</v>
      </c>
      <c r="JD50" s="3" t="s">
        <v>200</v>
      </c>
      <c r="JE50" s="3" t="s">
        <v>200</v>
      </c>
      <c r="JF50" s="3" t="s">
        <v>200</v>
      </c>
      <c r="JG50" s="3" t="s">
        <v>196</v>
      </c>
      <c r="JH50" s="3" t="s">
        <v>196</v>
      </c>
      <c r="JI50" s="3" t="s">
        <v>196</v>
      </c>
      <c r="JJ50" s="3" t="s">
        <v>197</v>
      </c>
      <c r="JK50" s="3" t="s">
        <v>197</v>
      </c>
      <c r="JL50" s="3" t="s">
        <v>197</v>
      </c>
      <c r="JM50" s="3" t="s">
        <v>198</v>
      </c>
      <c r="JN50" s="3" t="s">
        <v>198</v>
      </c>
      <c r="JO50" s="3" t="s">
        <v>198</v>
      </c>
      <c r="JP50" s="3" t="s">
        <v>199</v>
      </c>
      <c r="JQ50" s="3" t="s">
        <v>199</v>
      </c>
      <c r="JR50" s="3" t="s">
        <v>199</v>
      </c>
      <c r="JS50" s="3" t="s">
        <v>200</v>
      </c>
      <c r="JT50" s="3" t="s">
        <v>200</v>
      </c>
      <c r="JU50" s="3" t="s">
        <v>200</v>
      </c>
      <c r="JV50" s="3" t="s">
        <v>196</v>
      </c>
      <c r="JW50" s="3" t="s">
        <v>196</v>
      </c>
      <c r="JX50" s="3" t="s">
        <v>196</v>
      </c>
      <c r="JY50" s="3" t="s">
        <v>197</v>
      </c>
      <c r="JZ50" s="3" t="s">
        <v>197</v>
      </c>
      <c r="KA50" s="3" t="s">
        <v>197</v>
      </c>
      <c r="KB50" s="3" t="s">
        <v>198</v>
      </c>
      <c r="KC50" s="3" t="s">
        <v>198</v>
      </c>
      <c r="KD50" s="3" t="s">
        <v>198</v>
      </c>
      <c r="KE50" s="3" t="s">
        <v>199</v>
      </c>
      <c r="KF50" s="3" t="s">
        <v>199</v>
      </c>
      <c r="KG50" s="3" t="s">
        <v>199</v>
      </c>
      <c r="KH50" s="3" t="s">
        <v>200</v>
      </c>
      <c r="KI50" s="3" t="s">
        <v>200</v>
      </c>
      <c r="KJ50" s="3" t="s">
        <v>200</v>
      </c>
      <c r="KK50" s="3" t="s">
        <v>196</v>
      </c>
      <c r="KL50" s="3" t="s">
        <v>196</v>
      </c>
      <c r="KM50" s="3" t="s">
        <v>196</v>
      </c>
      <c r="KN50" s="3" t="s">
        <v>197</v>
      </c>
      <c r="KO50" s="3" t="s">
        <v>197</v>
      </c>
      <c r="KP50" s="3" t="s">
        <v>197</v>
      </c>
      <c r="KQ50" s="3" t="s">
        <v>198</v>
      </c>
      <c r="KR50" s="3" t="s">
        <v>198</v>
      </c>
      <c r="KS50" s="3" t="s">
        <v>198</v>
      </c>
      <c r="KT50" s="3" t="s">
        <v>199</v>
      </c>
      <c r="KU50" s="3" t="s">
        <v>199</v>
      </c>
      <c r="KV50" s="3" t="s">
        <v>199</v>
      </c>
      <c r="KW50" s="3" t="s">
        <v>200</v>
      </c>
      <c r="KX50" s="3" t="s">
        <v>200</v>
      </c>
      <c r="KY50" s="3" t="s">
        <v>200</v>
      </c>
      <c r="KZ50" s="3" t="s">
        <v>196</v>
      </c>
      <c r="LA50" s="3" t="s">
        <v>196</v>
      </c>
      <c r="LB50" s="3" t="s">
        <v>196</v>
      </c>
      <c r="LC50" s="3" t="s">
        <v>197</v>
      </c>
      <c r="LD50" s="3" t="s">
        <v>197</v>
      </c>
      <c r="LE50" s="3" t="s">
        <v>197</v>
      </c>
      <c r="LF50" s="3" t="s">
        <v>198</v>
      </c>
      <c r="LG50" s="3" t="s">
        <v>198</v>
      </c>
      <c r="LH50" s="3" t="s">
        <v>198</v>
      </c>
      <c r="LI50" s="3" t="s">
        <v>199</v>
      </c>
      <c r="LJ50" s="3" t="s">
        <v>199</v>
      </c>
      <c r="LK50" s="3" t="s">
        <v>199</v>
      </c>
      <c r="LL50" s="3" t="s">
        <v>200</v>
      </c>
      <c r="LM50" s="3" t="s">
        <v>200</v>
      </c>
      <c r="LN50" s="3" t="s">
        <v>200</v>
      </c>
      <c r="LO50" s="3" t="s">
        <v>196</v>
      </c>
      <c r="LP50" s="3" t="s">
        <v>196</v>
      </c>
      <c r="LQ50" s="3" t="s">
        <v>196</v>
      </c>
      <c r="LR50" s="3" t="s">
        <v>197</v>
      </c>
      <c r="LS50" s="3" t="s">
        <v>197</v>
      </c>
      <c r="LT50" s="3" t="s">
        <v>197</v>
      </c>
      <c r="LU50" s="3" t="s">
        <v>198</v>
      </c>
      <c r="LV50" s="3" t="s">
        <v>198</v>
      </c>
      <c r="LW50" s="3" t="s">
        <v>198</v>
      </c>
      <c r="LX50" s="3" t="s">
        <v>199</v>
      </c>
      <c r="LY50" s="3" t="s">
        <v>199</v>
      </c>
      <c r="LZ50" s="3" t="s">
        <v>199</v>
      </c>
      <c r="MA50" s="3" t="s">
        <v>200</v>
      </c>
      <c r="MB50" s="3" t="s">
        <v>200</v>
      </c>
      <c r="MC50" s="3" t="s">
        <v>200</v>
      </c>
      <c r="MD50" s="3" t="s">
        <v>196</v>
      </c>
      <c r="ME50" s="3" t="s">
        <v>196</v>
      </c>
      <c r="MF50" s="3" t="s">
        <v>196</v>
      </c>
      <c r="MG50" s="3" t="s">
        <v>197</v>
      </c>
      <c r="MH50" s="3" t="s">
        <v>197</v>
      </c>
      <c r="MI50" s="3" t="s">
        <v>197</v>
      </c>
      <c r="MJ50" s="3" t="s">
        <v>198</v>
      </c>
      <c r="MK50" s="3" t="s">
        <v>198</v>
      </c>
      <c r="ML50" s="3" t="s">
        <v>198</v>
      </c>
      <c r="MM50" s="3" t="s">
        <v>199</v>
      </c>
      <c r="MN50" s="3" t="s">
        <v>199</v>
      </c>
      <c r="MO50" s="3" t="s">
        <v>199</v>
      </c>
      <c r="MP50" s="3" t="s">
        <v>200</v>
      </c>
      <c r="MQ50" s="3" t="s">
        <v>200</v>
      </c>
      <c r="MR50" s="3" t="s">
        <v>200</v>
      </c>
      <c r="MS50" s="3" t="s">
        <v>196</v>
      </c>
      <c r="MT50" s="3" t="s">
        <v>196</v>
      </c>
      <c r="MU50" s="3" t="s">
        <v>196</v>
      </c>
      <c r="MV50" s="3" t="s">
        <v>197</v>
      </c>
      <c r="MW50" s="3" t="s">
        <v>197</v>
      </c>
      <c r="MX50" s="3" t="s">
        <v>197</v>
      </c>
      <c r="MY50" s="3" t="s">
        <v>198</v>
      </c>
      <c r="MZ50" s="3" t="s">
        <v>198</v>
      </c>
      <c r="NA50" s="3" t="s">
        <v>198</v>
      </c>
      <c r="NB50" s="3" t="s">
        <v>199</v>
      </c>
      <c r="NC50" s="3" t="s">
        <v>199</v>
      </c>
      <c r="ND50" s="3" t="s">
        <v>199</v>
      </c>
      <c r="NE50" s="3" t="s">
        <v>200</v>
      </c>
      <c r="NF50" s="3" t="s">
        <v>200</v>
      </c>
      <c r="NG50" s="3" t="s">
        <v>200</v>
      </c>
      <c r="NH50" s="3" t="s">
        <v>196</v>
      </c>
      <c r="NI50" s="3" t="s">
        <v>196</v>
      </c>
      <c r="NJ50" s="3" t="s">
        <v>196</v>
      </c>
      <c r="NK50" s="3" t="s">
        <v>197</v>
      </c>
      <c r="NL50" s="3" t="s">
        <v>197</v>
      </c>
      <c r="NM50" s="3" t="s">
        <v>197</v>
      </c>
      <c r="NN50" s="3" t="s">
        <v>198</v>
      </c>
      <c r="NO50" s="3" t="s">
        <v>198</v>
      </c>
      <c r="NP50" s="3" t="s">
        <v>198</v>
      </c>
      <c r="NQ50" s="3" t="s">
        <v>199</v>
      </c>
      <c r="NR50" s="3" t="s">
        <v>199</v>
      </c>
      <c r="NS50" s="3" t="s">
        <v>199</v>
      </c>
      <c r="NT50" s="3" t="s">
        <v>200</v>
      </c>
      <c r="NU50" s="3" t="s">
        <v>200</v>
      </c>
      <c r="NV50" s="3" t="s">
        <v>200</v>
      </c>
      <c r="NW50" s="3" t="s">
        <v>196</v>
      </c>
      <c r="NX50" s="3" t="s">
        <v>196</v>
      </c>
      <c r="NY50" s="3" t="s">
        <v>196</v>
      </c>
      <c r="NZ50" s="3" t="s">
        <v>197</v>
      </c>
      <c r="OA50" s="3" t="s">
        <v>197</v>
      </c>
      <c r="OB50" s="3" t="s">
        <v>197</v>
      </c>
      <c r="OC50" s="3" t="s">
        <v>198</v>
      </c>
      <c r="OD50" s="3" t="s">
        <v>198</v>
      </c>
      <c r="OE50" s="3" t="s">
        <v>198</v>
      </c>
      <c r="OF50" s="3" t="s">
        <v>199</v>
      </c>
      <c r="OG50" s="3" t="s">
        <v>199</v>
      </c>
      <c r="OH50" s="3" t="s">
        <v>199</v>
      </c>
      <c r="OI50" s="3" t="s">
        <v>200</v>
      </c>
      <c r="OJ50" s="3" t="s">
        <v>200</v>
      </c>
      <c r="OK50" s="3" t="s">
        <v>200</v>
      </c>
      <c r="OL50" s="3" t="s">
        <v>196</v>
      </c>
      <c r="OM50" s="3" t="s">
        <v>196</v>
      </c>
      <c r="ON50" s="3" t="s">
        <v>196</v>
      </c>
      <c r="OO50" s="3" t="s">
        <v>197</v>
      </c>
      <c r="OP50" s="3" t="s">
        <v>197</v>
      </c>
      <c r="OQ50" s="3" t="s">
        <v>197</v>
      </c>
      <c r="OR50" s="3" t="s">
        <v>198</v>
      </c>
      <c r="OS50" s="3" t="s">
        <v>198</v>
      </c>
      <c r="OT50" s="3" t="s">
        <v>198</v>
      </c>
      <c r="OU50" s="3" t="s">
        <v>199</v>
      </c>
      <c r="OV50" s="3" t="s">
        <v>199</v>
      </c>
      <c r="OW50" s="3" t="s">
        <v>199</v>
      </c>
      <c r="OX50" s="3" t="s">
        <v>200</v>
      </c>
      <c r="OY50" s="3" t="s">
        <v>200</v>
      </c>
      <c r="OZ50" s="3" t="s">
        <v>200</v>
      </c>
      <c r="PA50" s="3" t="s">
        <v>196</v>
      </c>
      <c r="PB50" s="3" t="s">
        <v>196</v>
      </c>
      <c r="PC50" s="3" t="s">
        <v>196</v>
      </c>
      <c r="PD50" s="3" t="s">
        <v>197</v>
      </c>
      <c r="PE50" s="3" t="s">
        <v>197</v>
      </c>
      <c r="PF50" s="3" t="s">
        <v>197</v>
      </c>
      <c r="PG50" s="3" t="s">
        <v>198</v>
      </c>
      <c r="PH50" s="3" t="s">
        <v>198</v>
      </c>
      <c r="PI50" s="3" t="s">
        <v>198</v>
      </c>
      <c r="PJ50" s="3" t="s">
        <v>199</v>
      </c>
      <c r="PK50" s="3" t="s">
        <v>199</v>
      </c>
      <c r="PL50" s="3" t="s">
        <v>199</v>
      </c>
      <c r="PM50" s="3" t="s">
        <v>200</v>
      </c>
      <c r="PN50" s="3" t="s">
        <v>200</v>
      </c>
      <c r="PO50" s="3" t="s">
        <v>200</v>
      </c>
      <c r="PP50" s="3" t="s">
        <v>196</v>
      </c>
      <c r="PQ50" s="3" t="s">
        <v>196</v>
      </c>
      <c r="PR50" s="3" t="s">
        <v>196</v>
      </c>
      <c r="PS50" s="3" t="s">
        <v>197</v>
      </c>
      <c r="PT50" s="3" t="s">
        <v>197</v>
      </c>
      <c r="PU50" s="3" t="s">
        <v>197</v>
      </c>
      <c r="PV50" s="3" t="s">
        <v>198</v>
      </c>
      <c r="PW50" s="3" t="s">
        <v>198</v>
      </c>
      <c r="PX50" s="3" t="s">
        <v>198</v>
      </c>
      <c r="PY50" s="3" t="s">
        <v>199</v>
      </c>
      <c r="PZ50" s="3" t="s">
        <v>199</v>
      </c>
      <c r="QA50" s="3" t="s">
        <v>199</v>
      </c>
      <c r="QB50" s="3" t="s">
        <v>200</v>
      </c>
      <c r="QC50" s="3" t="s">
        <v>200</v>
      </c>
      <c r="QD50" s="3" t="s">
        <v>200</v>
      </c>
      <c r="QE50" s="3" t="s">
        <v>196</v>
      </c>
      <c r="QF50" s="3" t="s">
        <v>196</v>
      </c>
      <c r="QG50" s="3" t="s">
        <v>196</v>
      </c>
      <c r="QH50" s="3" t="s">
        <v>197</v>
      </c>
      <c r="QI50" s="3" t="s">
        <v>197</v>
      </c>
      <c r="QJ50" s="3" t="s">
        <v>197</v>
      </c>
      <c r="QK50" s="3" t="s">
        <v>198</v>
      </c>
      <c r="QL50" s="3" t="s">
        <v>198</v>
      </c>
      <c r="QM50" s="3" t="s">
        <v>198</v>
      </c>
      <c r="QN50" s="3" t="s">
        <v>199</v>
      </c>
      <c r="QO50" s="3" t="s">
        <v>199</v>
      </c>
      <c r="QP50" s="3" t="s">
        <v>199</v>
      </c>
      <c r="QQ50" s="3" t="s">
        <v>200</v>
      </c>
      <c r="QR50" s="3" t="s">
        <v>200</v>
      </c>
      <c r="QS50" s="3" t="s">
        <v>200</v>
      </c>
      <c r="QT50" s="3" t="s">
        <v>196</v>
      </c>
      <c r="QU50" s="3" t="s">
        <v>196</v>
      </c>
      <c r="QV50" s="3" t="s">
        <v>196</v>
      </c>
      <c r="QW50" s="3" t="s">
        <v>197</v>
      </c>
      <c r="QX50" s="3" t="s">
        <v>197</v>
      </c>
      <c r="QY50" s="3" t="s">
        <v>197</v>
      </c>
      <c r="QZ50" s="3" t="s">
        <v>198</v>
      </c>
      <c r="RA50" s="3" t="s">
        <v>198</v>
      </c>
      <c r="RB50" s="3" t="s">
        <v>198</v>
      </c>
      <c r="RC50" s="3" t="s">
        <v>199</v>
      </c>
      <c r="RD50" s="3" t="s">
        <v>199</v>
      </c>
      <c r="RE50" s="3" t="s">
        <v>199</v>
      </c>
      <c r="RF50" s="3" t="s">
        <v>200</v>
      </c>
      <c r="RG50" s="3" t="s">
        <v>200</v>
      </c>
      <c r="RH50" s="3" t="s">
        <v>200</v>
      </c>
      <c r="RI50" s="3" t="s">
        <v>196</v>
      </c>
      <c r="RJ50" s="3" t="s">
        <v>196</v>
      </c>
      <c r="RK50" s="3" t="s">
        <v>196</v>
      </c>
      <c r="RL50" s="3" t="s">
        <v>197</v>
      </c>
      <c r="RM50" s="3" t="s">
        <v>197</v>
      </c>
      <c r="RN50" s="3" t="s">
        <v>197</v>
      </c>
      <c r="RO50" s="3" t="s">
        <v>198</v>
      </c>
      <c r="RP50" s="3" t="s">
        <v>198</v>
      </c>
      <c r="RQ50" s="3" t="s">
        <v>198</v>
      </c>
      <c r="RR50" s="3" t="s">
        <v>199</v>
      </c>
      <c r="RS50" s="3" t="s">
        <v>199</v>
      </c>
      <c r="RT50" s="3" t="s">
        <v>199</v>
      </c>
      <c r="RU50" s="3" t="s">
        <v>200</v>
      </c>
      <c r="RV50" s="3" t="s">
        <v>200</v>
      </c>
      <c r="RW50" s="3" t="s">
        <v>200</v>
      </c>
      <c r="RX50" s="3" t="s">
        <v>196</v>
      </c>
      <c r="RY50" s="3" t="s">
        <v>196</v>
      </c>
      <c r="RZ50" s="3" t="s">
        <v>196</v>
      </c>
      <c r="SA50" s="3" t="s">
        <v>197</v>
      </c>
      <c r="SB50" s="3" t="s">
        <v>197</v>
      </c>
      <c r="SC50" s="3" t="s">
        <v>197</v>
      </c>
      <c r="SD50" s="3" t="s">
        <v>198</v>
      </c>
      <c r="SE50" s="3" t="s">
        <v>198</v>
      </c>
      <c r="SF50" s="3" t="s">
        <v>198</v>
      </c>
      <c r="SG50" s="3" t="s">
        <v>199</v>
      </c>
      <c r="SH50" s="3" t="s">
        <v>199</v>
      </c>
      <c r="SI50" s="3" t="s">
        <v>199</v>
      </c>
      <c r="SJ50" s="3" t="s">
        <v>200</v>
      </c>
      <c r="SK50" s="3" t="s">
        <v>200</v>
      </c>
      <c r="SL50" s="3" t="s">
        <v>200</v>
      </c>
      <c r="SM50" s="3" t="s">
        <v>196</v>
      </c>
      <c r="SN50" s="3" t="s">
        <v>196</v>
      </c>
      <c r="SO50" s="3" t="s">
        <v>196</v>
      </c>
      <c r="SP50" s="3" t="s">
        <v>197</v>
      </c>
      <c r="SQ50" s="3" t="s">
        <v>197</v>
      </c>
      <c r="SR50" s="3" t="s">
        <v>197</v>
      </c>
      <c r="SS50" s="3" t="s">
        <v>198</v>
      </c>
      <c r="ST50" s="3" t="s">
        <v>198</v>
      </c>
      <c r="SU50" s="3" t="s">
        <v>198</v>
      </c>
      <c r="SV50" s="3" t="s">
        <v>199</v>
      </c>
      <c r="SW50" s="3" t="s">
        <v>199</v>
      </c>
      <c r="SX50" s="3" t="s">
        <v>199</v>
      </c>
      <c r="SY50" s="3" t="s">
        <v>200</v>
      </c>
      <c r="SZ50" s="3" t="s">
        <v>200</v>
      </c>
      <c r="TA50" s="3" t="s">
        <v>200</v>
      </c>
      <c r="TB50" s="3" t="s">
        <v>196</v>
      </c>
      <c r="TC50" s="3" t="s">
        <v>196</v>
      </c>
      <c r="TD50" s="3" t="s">
        <v>196</v>
      </c>
      <c r="TE50" s="3" t="s">
        <v>197</v>
      </c>
      <c r="TF50" s="3" t="s">
        <v>197</v>
      </c>
      <c r="TG50" s="3" t="s">
        <v>197</v>
      </c>
      <c r="TH50" s="3" t="s">
        <v>198</v>
      </c>
      <c r="TI50" s="3" t="s">
        <v>198</v>
      </c>
      <c r="TJ50" s="3" t="s">
        <v>198</v>
      </c>
      <c r="TK50" s="3" t="s">
        <v>199</v>
      </c>
      <c r="TL50" s="3" t="s">
        <v>199</v>
      </c>
      <c r="TM50" s="3" t="s">
        <v>199</v>
      </c>
      <c r="TN50" s="3" t="s">
        <v>200</v>
      </c>
      <c r="TO50" s="3" t="s">
        <v>200</v>
      </c>
      <c r="TP50" s="3" t="s">
        <v>200</v>
      </c>
      <c r="TQ50" s="3" t="s">
        <v>196</v>
      </c>
      <c r="TR50" s="3" t="s">
        <v>196</v>
      </c>
      <c r="TS50" s="3" t="s">
        <v>196</v>
      </c>
      <c r="TT50" s="3" t="s">
        <v>197</v>
      </c>
      <c r="TU50" s="3" t="s">
        <v>197</v>
      </c>
      <c r="TV50" s="3" t="s">
        <v>197</v>
      </c>
      <c r="TW50" s="3" t="s">
        <v>198</v>
      </c>
      <c r="TX50" s="3" t="s">
        <v>198</v>
      </c>
      <c r="TY50" s="3" t="s">
        <v>198</v>
      </c>
      <c r="TZ50" s="3" t="s">
        <v>199</v>
      </c>
      <c r="UA50" s="3" t="s">
        <v>199</v>
      </c>
      <c r="UB50" s="3" t="s">
        <v>199</v>
      </c>
      <c r="UC50" s="3" t="s">
        <v>200</v>
      </c>
      <c r="UD50" s="3" t="s">
        <v>200</v>
      </c>
      <c r="UE50" s="3" t="s">
        <v>200</v>
      </c>
      <c r="UF50" s="3" t="s">
        <v>196</v>
      </c>
      <c r="UG50" s="3" t="s">
        <v>196</v>
      </c>
      <c r="UH50" s="3" t="s">
        <v>196</v>
      </c>
      <c r="UI50" s="3" t="s">
        <v>197</v>
      </c>
      <c r="UJ50" s="3" t="s">
        <v>197</v>
      </c>
      <c r="UK50" s="3" t="s">
        <v>197</v>
      </c>
      <c r="UL50" s="3" t="s">
        <v>198</v>
      </c>
      <c r="UM50" s="3" t="s">
        <v>198</v>
      </c>
      <c r="UN50" s="3" t="s">
        <v>198</v>
      </c>
      <c r="UO50" s="3" t="s">
        <v>199</v>
      </c>
      <c r="UP50" s="3" t="s">
        <v>199</v>
      </c>
      <c r="UQ50" s="3" t="s">
        <v>199</v>
      </c>
      <c r="UR50" s="3" t="s">
        <v>200</v>
      </c>
      <c r="US50" s="3" t="s">
        <v>200</v>
      </c>
      <c r="UT50" s="3" t="s">
        <v>200</v>
      </c>
      <c r="UU50" s="3" t="s">
        <v>196</v>
      </c>
      <c r="UV50" s="3" t="s">
        <v>196</v>
      </c>
      <c r="UW50" s="3" t="s">
        <v>196</v>
      </c>
      <c r="UX50" s="3" t="s">
        <v>197</v>
      </c>
      <c r="UY50" s="3" t="s">
        <v>197</v>
      </c>
      <c r="UZ50" s="3" t="s">
        <v>197</v>
      </c>
      <c r="VA50" s="3" t="s">
        <v>198</v>
      </c>
      <c r="VB50" s="3" t="s">
        <v>198</v>
      </c>
      <c r="VC50" s="3" t="s">
        <v>198</v>
      </c>
      <c r="VD50" s="3" t="s">
        <v>199</v>
      </c>
      <c r="VE50" s="3" t="s">
        <v>199</v>
      </c>
      <c r="VF50" s="3" t="s">
        <v>199</v>
      </c>
      <c r="VG50" s="3" t="s">
        <v>200</v>
      </c>
      <c r="VH50" s="3" t="s">
        <v>200</v>
      </c>
      <c r="VI50" s="3" t="s">
        <v>200</v>
      </c>
      <c r="VJ50" s="3" t="s">
        <v>196</v>
      </c>
      <c r="VK50" s="3" t="s">
        <v>196</v>
      </c>
      <c r="VL50" s="3" t="s">
        <v>196</v>
      </c>
      <c r="VM50" s="3" t="s">
        <v>197</v>
      </c>
      <c r="VN50" s="3" t="s">
        <v>197</v>
      </c>
      <c r="VO50" s="3" t="s">
        <v>197</v>
      </c>
      <c r="VP50" s="3" t="s">
        <v>198</v>
      </c>
      <c r="VQ50" s="3" t="s">
        <v>198</v>
      </c>
      <c r="VR50" s="3" t="s">
        <v>198</v>
      </c>
      <c r="VS50" s="3" t="s">
        <v>199</v>
      </c>
      <c r="VT50" s="3" t="s">
        <v>199</v>
      </c>
      <c r="VU50" s="3" t="s">
        <v>199</v>
      </c>
      <c r="VV50" s="3" t="s">
        <v>200</v>
      </c>
      <c r="VW50" s="3" t="s">
        <v>200</v>
      </c>
      <c r="VX50" s="3" t="s">
        <v>200</v>
      </c>
      <c r="VY50" s="3" t="s">
        <v>196</v>
      </c>
      <c r="VZ50" s="3" t="s">
        <v>196</v>
      </c>
      <c r="WA50" s="3" t="s">
        <v>196</v>
      </c>
      <c r="WB50" s="3" t="s">
        <v>197</v>
      </c>
      <c r="WC50" s="3" t="s">
        <v>197</v>
      </c>
      <c r="WD50" s="3" t="s">
        <v>197</v>
      </c>
      <c r="WE50" s="3" t="s">
        <v>198</v>
      </c>
      <c r="WF50" s="3" t="s">
        <v>198</v>
      </c>
      <c r="WG50" s="3" t="s">
        <v>198</v>
      </c>
      <c r="WH50" s="3" t="s">
        <v>199</v>
      </c>
      <c r="WI50" s="3" t="s">
        <v>199</v>
      </c>
      <c r="WJ50" s="3" t="s">
        <v>199</v>
      </c>
      <c r="WK50" s="3" t="s">
        <v>200</v>
      </c>
      <c r="WL50" s="3" t="s">
        <v>200</v>
      </c>
      <c r="WM50" s="3" t="s">
        <v>200</v>
      </c>
      <c r="WN50" s="3" t="s">
        <v>196</v>
      </c>
      <c r="WO50" s="3" t="s">
        <v>196</v>
      </c>
      <c r="WP50" s="3" t="s">
        <v>196</v>
      </c>
      <c r="WQ50" s="3" t="s">
        <v>197</v>
      </c>
      <c r="WR50" s="3" t="s">
        <v>197</v>
      </c>
      <c r="WS50" s="3" t="s">
        <v>197</v>
      </c>
      <c r="WT50" s="3" t="s">
        <v>198</v>
      </c>
      <c r="WU50" s="3" t="s">
        <v>198</v>
      </c>
      <c r="WV50" s="3" t="s">
        <v>198</v>
      </c>
      <c r="WW50" s="3" t="s">
        <v>199</v>
      </c>
      <c r="WX50" s="3" t="s">
        <v>199</v>
      </c>
      <c r="WY50" s="3" t="s">
        <v>199</v>
      </c>
      <c r="WZ50" s="3" t="s">
        <v>200</v>
      </c>
      <c r="XA50" s="3" t="s">
        <v>200</v>
      </c>
      <c r="XB50" s="3" t="s">
        <v>200</v>
      </c>
      <c r="XC50" s="3" t="s">
        <v>196</v>
      </c>
      <c r="XD50" s="3" t="s">
        <v>196</v>
      </c>
      <c r="XE50" s="3" t="s">
        <v>196</v>
      </c>
      <c r="XF50" s="3" t="s">
        <v>197</v>
      </c>
      <c r="XG50" s="3" t="s">
        <v>197</v>
      </c>
      <c r="XH50" s="3" t="s">
        <v>197</v>
      </c>
      <c r="XI50" s="3" t="s">
        <v>198</v>
      </c>
      <c r="XJ50" s="3" t="s">
        <v>198</v>
      </c>
      <c r="XK50" s="3" t="s">
        <v>198</v>
      </c>
      <c r="XL50" s="3" t="s">
        <v>199</v>
      </c>
      <c r="XM50" s="3" t="s">
        <v>199</v>
      </c>
      <c r="XN50" s="3" t="s">
        <v>199</v>
      </c>
      <c r="XO50" s="3" t="s">
        <v>200</v>
      </c>
      <c r="XP50" s="3" t="s">
        <v>200</v>
      </c>
      <c r="XQ50" s="3" t="s">
        <v>200</v>
      </c>
      <c r="XR50" s="3" t="s">
        <v>196</v>
      </c>
      <c r="XS50" s="3" t="s">
        <v>196</v>
      </c>
      <c r="XT50" s="3" t="s">
        <v>196</v>
      </c>
      <c r="XU50" s="3" t="s">
        <v>197</v>
      </c>
      <c r="XV50" s="3" t="s">
        <v>197</v>
      </c>
      <c r="XW50" s="3" t="s">
        <v>197</v>
      </c>
      <c r="XX50" s="3" t="s">
        <v>198</v>
      </c>
      <c r="XY50" s="3" t="s">
        <v>198</v>
      </c>
      <c r="XZ50" s="3" t="s">
        <v>198</v>
      </c>
      <c r="YA50" s="3" t="s">
        <v>199</v>
      </c>
      <c r="YB50" s="3" t="s">
        <v>199</v>
      </c>
      <c r="YC50" s="3" t="s">
        <v>199</v>
      </c>
      <c r="YD50" s="3" t="s">
        <v>200</v>
      </c>
      <c r="YE50" s="3" t="s">
        <v>200</v>
      </c>
      <c r="YF50" s="3" t="s">
        <v>200</v>
      </c>
      <c r="YG50" s="3" t="s">
        <v>196</v>
      </c>
      <c r="YH50" s="3" t="s">
        <v>196</v>
      </c>
      <c r="YI50" s="3" t="s">
        <v>196</v>
      </c>
      <c r="YJ50" s="3" t="s">
        <v>197</v>
      </c>
      <c r="YK50" s="3" t="s">
        <v>197</v>
      </c>
      <c r="YL50" s="3" t="s">
        <v>197</v>
      </c>
      <c r="YM50" s="3" t="s">
        <v>198</v>
      </c>
      <c r="YN50" s="3" t="s">
        <v>198</v>
      </c>
      <c r="YO50" s="3" t="s">
        <v>198</v>
      </c>
      <c r="YP50" s="3" t="s">
        <v>199</v>
      </c>
      <c r="YQ50" s="3" t="s">
        <v>199</v>
      </c>
      <c r="YR50" s="3" t="s">
        <v>199</v>
      </c>
      <c r="YS50" s="3" t="s">
        <v>200</v>
      </c>
      <c r="YT50" s="3" t="s">
        <v>200</v>
      </c>
      <c r="YU50" s="3" t="s">
        <v>200</v>
      </c>
      <c r="YV50" s="3" t="s">
        <v>196</v>
      </c>
      <c r="YW50" s="3" t="s">
        <v>196</v>
      </c>
      <c r="YX50" s="3" t="s">
        <v>196</v>
      </c>
      <c r="YY50" s="3" t="s">
        <v>197</v>
      </c>
      <c r="YZ50" s="3" t="s">
        <v>197</v>
      </c>
      <c r="ZA50" s="3" t="s">
        <v>197</v>
      </c>
      <c r="ZB50" s="3" t="s">
        <v>198</v>
      </c>
      <c r="ZC50" s="3" t="s">
        <v>198</v>
      </c>
      <c r="ZD50" s="3" t="s">
        <v>198</v>
      </c>
      <c r="ZE50" s="3" t="s">
        <v>199</v>
      </c>
      <c r="ZF50" s="3" t="s">
        <v>199</v>
      </c>
      <c r="ZG50" s="3" t="s">
        <v>199</v>
      </c>
      <c r="ZH50" s="3" t="s">
        <v>200</v>
      </c>
      <c r="ZI50" s="3" t="s">
        <v>200</v>
      </c>
      <c r="ZJ50" s="3" t="s">
        <v>200</v>
      </c>
      <c r="ZK50" s="3" t="s">
        <v>196</v>
      </c>
      <c r="ZL50" s="3" t="s">
        <v>196</v>
      </c>
      <c r="ZM50" s="3" t="s">
        <v>196</v>
      </c>
      <c r="ZN50" s="3" t="s">
        <v>197</v>
      </c>
      <c r="ZO50" s="3" t="s">
        <v>197</v>
      </c>
      <c r="ZP50" s="3" t="s">
        <v>197</v>
      </c>
      <c r="ZQ50" s="3" t="s">
        <v>198</v>
      </c>
      <c r="ZR50" s="3" t="s">
        <v>198</v>
      </c>
      <c r="ZS50" s="3" t="s">
        <v>198</v>
      </c>
      <c r="ZT50" s="3" t="s">
        <v>199</v>
      </c>
      <c r="ZU50" s="3" t="s">
        <v>199</v>
      </c>
      <c r="ZV50" s="3" t="s">
        <v>199</v>
      </c>
      <c r="ZW50" s="3" t="s">
        <v>200</v>
      </c>
      <c r="ZX50" s="3" t="s">
        <v>200</v>
      </c>
      <c r="ZY50" s="3" t="s">
        <v>200</v>
      </c>
      <c r="ZZ50" s="3" t="s">
        <v>196</v>
      </c>
      <c r="AAA50" s="3" t="s">
        <v>196</v>
      </c>
      <c r="AAB50" s="3" t="s">
        <v>196</v>
      </c>
      <c r="AAC50" s="3" t="s">
        <v>197</v>
      </c>
      <c r="AAD50" s="3" t="s">
        <v>197</v>
      </c>
      <c r="AAE50" s="3" t="s">
        <v>197</v>
      </c>
      <c r="AAF50" s="3" t="s">
        <v>198</v>
      </c>
      <c r="AAG50" s="3" t="s">
        <v>198</v>
      </c>
      <c r="AAH50" s="3" t="s">
        <v>198</v>
      </c>
      <c r="AAI50" s="3" t="s">
        <v>199</v>
      </c>
      <c r="AAJ50" s="3" t="s">
        <v>199</v>
      </c>
      <c r="AAK50" s="3" t="s">
        <v>199</v>
      </c>
      <c r="AAL50" s="3" t="s">
        <v>200</v>
      </c>
      <c r="AAM50" s="3" t="s">
        <v>200</v>
      </c>
      <c r="AAN50" s="3" t="s">
        <v>200</v>
      </c>
      <c r="AAO50" s="304"/>
      <c r="AAP50" s="3"/>
      <c r="AAQ50" s="3"/>
      <c r="AAR50" s="3"/>
      <c r="AAS50" s="3"/>
      <c r="AAT50" s="3"/>
      <c r="AAU50" s="3"/>
      <c r="AAV50" s="3"/>
      <c r="AAW50" s="3"/>
      <c r="AAX50" s="3"/>
      <c r="AAY50" s="3"/>
      <c r="AAZ50" s="3"/>
      <c r="ABA50" s="3"/>
      <c r="ABB50" s="3"/>
      <c r="ABC50" s="3"/>
    </row>
    <row r="51" spans="1:731" x14ac:dyDescent="0.3">
      <c r="D51" s="3" t="s">
        <v>446</v>
      </c>
      <c r="F51" s="3">
        <v>666501</v>
      </c>
      <c r="G51" s="3" t="s">
        <v>69</v>
      </c>
      <c r="H51" s="275">
        <f t="shared" ref="H51:J66" si="104">IFERROR(AVERAGEIFS(
  $AA21:$ABD21,
  $AA$19:$ABD$19, H$50,
  $AA21:$ABD21, "&gt;0",
  $AA$17:$ABD$17, "&gt;=" &amp; $H$47,
  $AA$17:$ABD$17, "&lt;=" &amp; $I$47
),"")</f>
        <v>12.666666666666666</v>
      </c>
      <c r="I51" s="135">
        <f t="shared" si="104"/>
        <v>115.71428571428571</v>
      </c>
      <c r="J51" s="276" t="str">
        <f t="shared" si="104"/>
        <v/>
      </c>
      <c r="K51" s="275" cm="1">
        <f t="array" ref="K51">IFERROR(
  _xlfn.STDEV.S(
    IF(
      ($AA$19:$AAN$19=K$50) *
      ($AA51:$AAN51&gt;0) *
      ($AA$17:$AAN$17 &gt;= $H$47) *
      ($AA$17:$AAN$17 &lt;= $I$47),
      $AA51:$AAN51
    )
  ),
  ""
)</f>
        <v>3.4058772731852818</v>
      </c>
      <c r="L51" s="135" cm="1">
        <f t="array" ref="L51">IFERROR(
  _xlfn.STDEV.S(
    IF(
      ($AA$19:$AAN$19=L$50) *
      ($AA51:$AAN51&gt;0) *
      ($AA$17:$AAN$17 &gt;= $H$47) *
      ($AA$17:$AAN$17 &lt;= $I$47),
      $AA51:$AAN51
    )
  ),
  ""
)</f>
        <v>27.686619747514833</v>
      </c>
      <c r="M51" s="276" cm="1">
        <f t="array" ref="M51">IFERROR(
  _xlfn.STDEV.S(
    IF(
      ($AA$19:$AAN$19=M$50) *
      ($AA51:$AAN51&gt;0) *
      ($AA$17:$AAN$17 &gt;= $H$47) *
      ($AA$17:$AAN$17 &lt;= $I$47),
      $AA51:$AAN51
    )
  ),
  ""
)</f>
        <v>6.4807406984078604</v>
      </c>
      <c r="N51" s="275">
        <f t="shared" ref="N51:P70" si="105">IFERROR(
  _xlfn.MAXIFS(
    $AA51:$ABD51,
    $AA$19:$ABD$19, H$50,
    $AA51:$ABD51, "&gt;10",
    $AA$17:$ABD$17, "&gt;=" &amp; $H$47,
    $AA$17:$ABD$17, "&lt;=" &amp; $I$47
  ),
  ""
)</f>
        <v>18</v>
      </c>
      <c r="O51" s="135">
        <f t="shared" si="105"/>
        <v>150</v>
      </c>
      <c r="P51" s="276">
        <f t="shared" si="105"/>
        <v>27</v>
      </c>
      <c r="Q51">
        <f>VLOOKUP($F51,Old!$C$23:$G$43,3)</f>
        <v>0.05</v>
      </c>
      <c r="R51">
        <f t="shared" ref="R51:S70" si="106">IF(H51&lt;&gt;"",H51*$Q51,"")</f>
        <v>0.6333333333333333</v>
      </c>
      <c r="S51">
        <f>IF(I51&lt;&gt;"",I51*$Q51,"")</f>
        <v>5.7857142857142856</v>
      </c>
      <c r="T51" t="str">
        <f t="shared" ref="T51:T70" si="107">IF(J51&lt;&gt;"",J51*$Q51,"")</f>
        <v/>
      </c>
      <c r="U51">
        <f>VLOOKUP($F51,Old!$C$23:$G$43,5)</f>
        <v>0.05</v>
      </c>
      <c r="V51">
        <f>IFERROR(U51*H51,"")</f>
        <v>0.6333333333333333</v>
      </c>
      <c r="Z51" s="3">
        <v>666501</v>
      </c>
      <c r="AA51" s="277">
        <v>0</v>
      </c>
      <c r="AB51" s="277">
        <v>0</v>
      </c>
      <c r="AC51" s="277">
        <v>0</v>
      </c>
      <c r="AD51" s="277">
        <v>0</v>
      </c>
      <c r="AE51" s="277">
        <v>0</v>
      </c>
      <c r="AF51" s="277">
        <v>0</v>
      </c>
      <c r="AG51" s="277">
        <v>0</v>
      </c>
      <c r="AH51" s="277">
        <v>0</v>
      </c>
      <c r="AI51" s="277">
        <v>0</v>
      </c>
      <c r="AJ51" s="277">
        <v>0</v>
      </c>
      <c r="AK51" s="277">
        <v>0</v>
      </c>
      <c r="AL51" s="277">
        <v>0</v>
      </c>
      <c r="AM51" s="277">
        <v>0</v>
      </c>
      <c r="AN51" s="277">
        <v>0</v>
      </c>
      <c r="AO51" s="277">
        <v>0</v>
      </c>
      <c r="AP51" s="277">
        <v>0</v>
      </c>
      <c r="AQ51" s="277">
        <v>0</v>
      </c>
      <c r="AR51" s="277">
        <v>0</v>
      </c>
      <c r="AS51" s="277">
        <v>0</v>
      </c>
      <c r="AT51" s="277">
        <v>0</v>
      </c>
      <c r="AU51" s="277">
        <v>0</v>
      </c>
      <c r="AV51" s="277">
        <v>0</v>
      </c>
      <c r="AW51" s="277">
        <v>0</v>
      </c>
      <c r="AX51" s="277">
        <v>0</v>
      </c>
      <c r="AY51" s="277">
        <v>0</v>
      </c>
      <c r="AZ51" s="277">
        <v>0</v>
      </c>
      <c r="BA51" s="277">
        <v>0</v>
      </c>
      <c r="BB51" s="277">
        <v>0</v>
      </c>
      <c r="BC51" s="277">
        <v>0</v>
      </c>
      <c r="BD51" s="277">
        <v>0</v>
      </c>
      <c r="BE51" s="277">
        <v>0</v>
      </c>
      <c r="BF51" s="277">
        <v>0</v>
      </c>
      <c r="BG51" s="277">
        <v>0</v>
      </c>
      <c r="BH51" s="277">
        <v>0</v>
      </c>
      <c r="BI51" s="277">
        <v>0</v>
      </c>
      <c r="BJ51" s="277">
        <v>0</v>
      </c>
      <c r="BK51" s="277">
        <v>0</v>
      </c>
      <c r="BL51" s="277">
        <v>0</v>
      </c>
      <c r="BM51" s="277">
        <v>0</v>
      </c>
      <c r="BN51" s="277">
        <v>0</v>
      </c>
      <c r="BO51" s="277">
        <v>0</v>
      </c>
      <c r="BP51" s="277">
        <v>0</v>
      </c>
      <c r="BQ51" s="277">
        <v>0</v>
      </c>
      <c r="BR51" s="277">
        <v>0</v>
      </c>
      <c r="BS51" s="277">
        <v>0</v>
      </c>
      <c r="BT51" s="277">
        <v>0</v>
      </c>
      <c r="BU51" s="277">
        <v>0</v>
      </c>
      <c r="BV51" s="277">
        <v>0</v>
      </c>
      <c r="BW51" s="277">
        <v>0</v>
      </c>
      <c r="BX51" s="277">
        <v>0</v>
      </c>
      <c r="BY51" s="277">
        <v>0</v>
      </c>
      <c r="BZ51" s="277">
        <v>0</v>
      </c>
      <c r="CA51" s="277">
        <v>0</v>
      </c>
      <c r="CB51" s="277">
        <v>0</v>
      </c>
      <c r="CC51" s="277">
        <v>0</v>
      </c>
      <c r="CD51" s="277">
        <v>0</v>
      </c>
      <c r="CE51" s="277">
        <v>0</v>
      </c>
      <c r="CF51" s="277">
        <v>0</v>
      </c>
      <c r="CG51" s="277">
        <v>0</v>
      </c>
      <c r="CH51" s="277">
        <v>0</v>
      </c>
      <c r="CI51" s="277">
        <v>0</v>
      </c>
      <c r="CJ51" s="277">
        <v>0</v>
      </c>
      <c r="CK51" s="277">
        <v>0</v>
      </c>
      <c r="CL51" s="277">
        <v>0</v>
      </c>
      <c r="CM51" s="277">
        <v>0</v>
      </c>
      <c r="CN51" s="277">
        <v>0</v>
      </c>
      <c r="CO51" s="277">
        <v>0</v>
      </c>
      <c r="CP51" s="277">
        <v>0</v>
      </c>
      <c r="CQ51" s="277">
        <v>0</v>
      </c>
      <c r="CR51" s="277">
        <v>0</v>
      </c>
      <c r="CS51" s="277">
        <v>0</v>
      </c>
      <c r="CT51" s="277">
        <v>0</v>
      </c>
      <c r="CU51" s="277">
        <v>0</v>
      </c>
      <c r="CV51" s="277">
        <v>0</v>
      </c>
      <c r="CW51" s="277">
        <v>0</v>
      </c>
      <c r="CX51" s="277">
        <v>0</v>
      </c>
      <c r="CY51" s="277">
        <v>0</v>
      </c>
      <c r="CZ51" s="277">
        <v>0</v>
      </c>
      <c r="DA51" s="277">
        <v>0</v>
      </c>
      <c r="DB51" s="277">
        <v>0</v>
      </c>
      <c r="DC51" s="277">
        <v>0</v>
      </c>
      <c r="DD51" s="277">
        <v>0</v>
      </c>
      <c r="DE51" s="277">
        <v>0</v>
      </c>
      <c r="DF51" s="277">
        <v>0</v>
      </c>
      <c r="DG51" s="277">
        <v>0</v>
      </c>
      <c r="DH51" s="277">
        <v>0</v>
      </c>
      <c r="DI51" s="277">
        <v>0</v>
      </c>
      <c r="DJ51" s="277">
        <v>0</v>
      </c>
      <c r="DK51" s="277">
        <v>0</v>
      </c>
      <c r="DL51" s="277">
        <v>0</v>
      </c>
      <c r="DM51" s="277">
        <v>0</v>
      </c>
      <c r="DN51" s="277">
        <v>0</v>
      </c>
      <c r="DO51" s="277">
        <v>0</v>
      </c>
      <c r="DP51" s="277">
        <v>0</v>
      </c>
      <c r="DQ51" s="277">
        <v>0</v>
      </c>
      <c r="DR51" s="277">
        <v>0</v>
      </c>
      <c r="DS51" s="277">
        <v>0</v>
      </c>
      <c r="DT51" s="277">
        <v>0</v>
      </c>
      <c r="DU51" s="277">
        <v>0</v>
      </c>
      <c r="DV51" s="277">
        <v>0</v>
      </c>
      <c r="DW51" s="277">
        <v>0</v>
      </c>
      <c r="DX51" s="277">
        <v>0</v>
      </c>
      <c r="DY51" s="277">
        <v>0</v>
      </c>
      <c r="DZ51" s="277">
        <v>0</v>
      </c>
      <c r="EA51" s="277">
        <v>0</v>
      </c>
      <c r="EB51" s="277">
        <v>0</v>
      </c>
      <c r="EC51" s="277">
        <v>0</v>
      </c>
      <c r="ED51" s="277">
        <v>0</v>
      </c>
      <c r="EE51" s="277">
        <v>0</v>
      </c>
      <c r="EF51" s="277">
        <v>0</v>
      </c>
      <c r="EG51" s="277">
        <v>0</v>
      </c>
      <c r="EH51" s="277">
        <v>0</v>
      </c>
      <c r="EI51" s="277">
        <v>0</v>
      </c>
      <c r="EJ51" s="277">
        <v>0</v>
      </c>
      <c r="EK51" s="277">
        <v>0</v>
      </c>
      <c r="EL51" s="277">
        <v>0</v>
      </c>
      <c r="EM51" s="277">
        <v>0</v>
      </c>
      <c r="EN51" s="277">
        <v>0</v>
      </c>
      <c r="EO51" s="277">
        <v>0</v>
      </c>
      <c r="EP51" s="277">
        <v>0</v>
      </c>
      <c r="EQ51" s="277">
        <v>0</v>
      </c>
      <c r="ER51" s="277">
        <v>0</v>
      </c>
      <c r="ES51" s="277">
        <v>0</v>
      </c>
      <c r="ET51" s="277">
        <v>0</v>
      </c>
      <c r="EU51" s="277">
        <v>0</v>
      </c>
      <c r="EV51" s="277">
        <v>0</v>
      </c>
      <c r="EW51" s="277">
        <v>0</v>
      </c>
      <c r="EX51" s="277">
        <v>0</v>
      </c>
      <c r="EY51" s="277">
        <v>0</v>
      </c>
      <c r="EZ51" s="277">
        <v>0</v>
      </c>
      <c r="FA51" s="277">
        <v>0</v>
      </c>
      <c r="FB51" s="277">
        <v>0</v>
      </c>
      <c r="FC51" s="277">
        <v>0</v>
      </c>
      <c r="FD51" s="277">
        <v>0</v>
      </c>
      <c r="FE51" s="277">
        <v>0</v>
      </c>
      <c r="FF51" s="277">
        <v>0</v>
      </c>
      <c r="FG51" s="277">
        <v>0</v>
      </c>
      <c r="FH51" s="277">
        <v>17</v>
      </c>
      <c r="FI51" s="277">
        <v>0</v>
      </c>
      <c r="FJ51" s="277">
        <v>0</v>
      </c>
      <c r="FK51" s="277">
        <v>0</v>
      </c>
      <c r="FL51" s="277">
        <v>0</v>
      </c>
      <c r="FM51" s="277">
        <v>0</v>
      </c>
      <c r="FN51" s="277">
        <v>0</v>
      </c>
      <c r="FO51" s="277">
        <v>0</v>
      </c>
      <c r="FP51" s="277">
        <v>0</v>
      </c>
      <c r="FQ51" s="277">
        <v>0</v>
      </c>
      <c r="FR51" s="277">
        <v>0</v>
      </c>
      <c r="FS51" s="277">
        <v>0</v>
      </c>
      <c r="FT51" s="277">
        <v>0</v>
      </c>
      <c r="FU51" s="277">
        <v>0</v>
      </c>
      <c r="FV51" s="277">
        <v>0</v>
      </c>
      <c r="FW51" s="277">
        <v>15</v>
      </c>
      <c r="FX51" s="277">
        <v>0</v>
      </c>
      <c r="FY51" s="277">
        <v>0</v>
      </c>
      <c r="FZ51" s="277">
        <v>0</v>
      </c>
      <c r="GA51" s="277">
        <v>0</v>
      </c>
      <c r="GB51" s="277">
        <v>0</v>
      </c>
      <c r="GC51" s="277">
        <v>0</v>
      </c>
      <c r="GD51" s="277">
        <v>0</v>
      </c>
      <c r="GE51" s="277">
        <v>0</v>
      </c>
      <c r="GF51" s="277">
        <v>0</v>
      </c>
      <c r="GG51" s="277">
        <v>0</v>
      </c>
      <c r="GH51" s="277">
        <v>0</v>
      </c>
      <c r="GI51" s="277">
        <v>0</v>
      </c>
      <c r="GJ51" s="277">
        <v>0</v>
      </c>
      <c r="GK51" s="277">
        <v>0</v>
      </c>
      <c r="GL51" s="277">
        <v>14</v>
      </c>
      <c r="GM51" s="277">
        <v>0</v>
      </c>
      <c r="GN51" s="277">
        <v>0</v>
      </c>
      <c r="GO51" s="277">
        <v>0</v>
      </c>
      <c r="GP51" s="277">
        <v>0</v>
      </c>
      <c r="GQ51" s="277">
        <v>0</v>
      </c>
      <c r="GR51" s="277">
        <v>0</v>
      </c>
      <c r="GS51" s="277">
        <v>0</v>
      </c>
      <c r="GT51" s="277">
        <v>0</v>
      </c>
      <c r="GU51" s="277">
        <v>0</v>
      </c>
      <c r="GV51" s="277">
        <v>0</v>
      </c>
      <c r="GW51" s="277">
        <v>0</v>
      </c>
      <c r="GX51" s="277">
        <v>0</v>
      </c>
      <c r="GY51" s="277">
        <v>0</v>
      </c>
      <c r="GZ51" s="277">
        <v>0</v>
      </c>
      <c r="HA51" s="277">
        <v>0</v>
      </c>
      <c r="HB51" s="277">
        <v>0</v>
      </c>
      <c r="HC51" s="277">
        <v>0</v>
      </c>
      <c r="HD51" s="277">
        <v>0</v>
      </c>
      <c r="HE51" s="277">
        <v>0</v>
      </c>
      <c r="HF51" s="277">
        <v>0</v>
      </c>
      <c r="HG51" s="277">
        <v>0</v>
      </c>
      <c r="HH51" s="277">
        <v>18</v>
      </c>
      <c r="HI51" s="277">
        <v>0</v>
      </c>
      <c r="HJ51" s="277">
        <v>0</v>
      </c>
      <c r="HK51" s="277">
        <v>0</v>
      </c>
      <c r="HL51" s="277">
        <v>0</v>
      </c>
      <c r="HM51" s="277">
        <v>0</v>
      </c>
      <c r="HN51" s="277">
        <v>0</v>
      </c>
      <c r="HO51" s="277">
        <v>111</v>
      </c>
      <c r="HP51" s="277">
        <v>0</v>
      </c>
      <c r="HQ51" s="277">
        <v>0</v>
      </c>
      <c r="HR51" s="277">
        <v>138</v>
      </c>
      <c r="HS51" s="277">
        <v>0</v>
      </c>
      <c r="HT51" s="277">
        <v>0</v>
      </c>
      <c r="HU51" s="277">
        <v>108</v>
      </c>
      <c r="HV51" s="277">
        <v>0</v>
      </c>
      <c r="HW51" s="277">
        <v>0</v>
      </c>
      <c r="HX51" s="277">
        <v>51</v>
      </c>
      <c r="HY51" s="277">
        <v>0</v>
      </c>
      <c r="HZ51" s="277">
        <v>0</v>
      </c>
      <c r="IA51" s="277">
        <v>15</v>
      </c>
      <c r="IB51" s="277">
        <v>0</v>
      </c>
      <c r="IC51" s="277">
        <v>0</v>
      </c>
      <c r="ID51" s="277">
        <v>138</v>
      </c>
      <c r="IE51" s="277">
        <v>0</v>
      </c>
      <c r="IF51" s="277">
        <v>0</v>
      </c>
      <c r="IG51" s="277">
        <v>108</v>
      </c>
      <c r="IH51" s="277">
        <v>0</v>
      </c>
      <c r="II51" s="277">
        <v>0</v>
      </c>
      <c r="IJ51" s="277">
        <v>111</v>
      </c>
      <c r="IK51" s="277">
        <v>0</v>
      </c>
      <c r="IL51" s="277">
        <v>0</v>
      </c>
      <c r="IM51" s="277">
        <v>75</v>
      </c>
      <c r="IN51" s="277">
        <v>0</v>
      </c>
      <c r="IO51" s="277">
        <v>0</v>
      </c>
      <c r="IP51" s="277">
        <v>48</v>
      </c>
      <c r="IQ51" s="277">
        <v>0</v>
      </c>
      <c r="IR51" s="277">
        <v>0</v>
      </c>
      <c r="IS51" s="277">
        <v>141</v>
      </c>
      <c r="IT51" s="277">
        <v>0</v>
      </c>
      <c r="IU51" s="277">
        <v>0</v>
      </c>
      <c r="IV51" s="277">
        <v>105</v>
      </c>
      <c r="IW51" s="277">
        <v>0</v>
      </c>
      <c r="IX51" s="277">
        <v>0</v>
      </c>
      <c r="IY51" s="277">
        <v>120</v>
      </c>
      <c r="IZ51" s="277">
        <v>0</v>
      </c>
      <c r="JA51" s="277">
        <v>0</v>
      </c>
      <c r="JB51" s="277">
        <v>129</v>
      </c>
      <c r="JC51" s="277">
        <v>0</v>
      </c>
      <c r="JD51" s="277">
        <v>0</v>
      </c>
      <c r="JE51" s="277">
        <v>63</v>
      </c>
      <c r="JF51" s="277">
        <v>0</v>
      </c>
      <c r="JG51" s="277">
        <v>0</v>
      </c>
      <c r="JH51" s="277">
        <v>0</v>
      </c>
      <c r="JI51" s="277">
        <v>0</v>
      </c>
      <c r="JJ51" s="277">
        <v>0</v>
      </c>
      <c r="JK51" s="277">
        <v>0</v>
      </c>
      <c r="JL51" s="277">
        <v>0</v>
      </c>
      <c r="JM51" s="277">
        <v>0</v>
      </c>
      <c r="JN51" s="277">
        <v>0</v>
      </c>
      <c r="JO51" s="277">
        <v>0</v>
      </c>
      <c r="JP51" s="277">
        <v>0</v>
      </c>
      <c r="JQ51" s="277">
        <v>0</v>
      </c>
      <c r="JR51" s="277">
        <v>0</v>
      </c>
      <c r="JS51" s="277">
        <v>0</v>
      </c>
      <c r="JT51" s="277">
        <v>0</v>
      </c>
      <c r="JU51" s="277">
        <v>0</v>
      </c>
      <c r="JV51" s="277">
        <v>0</v>
      </c>
      <c r="JW51" s="277">
        <v>0</v>
      </c>
      <c r="JX51" s="277">
        <v>0</v>
      </c>
      <c r="JY51" s="277">
        <v>0</v>
      </c>
      <c r="JZ51" s="277">
        <v>0</v>
      </c>
      <c r="KA51" s="277">
        <v>0</v>
      </c>
      <c r="KB51" s="277">
        <v>0</v>
      </c>
      <c r="KC51" s="277">
        <v>0</v>
      </c>
      <c r="KD51" s="277">
        <v>0</v>
      </c>
      <c r="KE51" s="277">
        <v>0</v>
      </c>
      <c r="KF51" s="277">
        <v>0</v>
      </c>
      <c r="KG51" s="277">
        <v>0</v>
      </c>
      <c r="KH51" s="277">
        <v>0</v>
      </c>
      <c r="KI51" s="277">
        <v>0</v>
      </c>
      <c r="KJ51" s="277">
        <v>0</v>
      </c>
      <c r="KK51" s="277">
        <v>0</v>
      </c>
      <c r="KL51" s="277">
        <v>0</v>
      </c>
      <c r="KM51" s="277">
        <v>0</v>
      </c>
      <c r="KN51" s="277">
        <v>0</v>
      </c>
      <c r="KO51" s="277">
        <v>0</v>
      </c>
      <c r="KP51" s="277">
        <v>0</v>
      </c>
      <c r="KQ51" s="277">
        <v>0</v>
      </c>
      <c r="KR51" s="277">
        <v>0</v>
      </c>
      <c r="KS51" s="277">
        <v>0</v>
      </c>
      <c r="KT51" s="277">
        <v>0</v>
      </c>
      <c r="KU51" s="277">
        <v>0</v>
      </c>
      <c r="KV51" s="277">
        <v>0</v>
      </c>
      <c r="KW51" s="277">
        <v>0</v>
      </c>
      <c r="KX51" s="277">
        <v>0</v>
      </c>
      <c r="KY51" s="277">
        <v>0</v>
      </c>
      <c r="KZ51" s="277">
        <v>0</v>
      </c>
      <c r="LA51" s="277">
        <v>0</v>
      </c>
      <c r="LB51" s="277">
        <v>0</v>
      </c>
      <c r="LC51" s="277">
        <v>0</v>
      </c>
      <c r="LD51" s="277">
        <v>0</v>
      </c>
      <c r="LE51" s="277">
        <v>0</v>
      </c>
      <c r="LF51" s="277">
        <v>0</v>
      </c>
      <c r="LG51" s="277">
        <v>0</v>
      </c>
      <c r="LH51" s="277">
        <v>0</v>
      </c>
      <c r="LI51" s="277">
        <v>0</v>
      </c>
      <c r="LJ51" s="277">
        <v>0</v>
      </c>
      <c r="LK51" s="277">
        <v>0</v>
      </c>
      <c r="LL51" s="277">
        <v>0</v>
      </c>
      <c r="LM51" s="277">
        <v>0</v>
      </c>
      <c r="LN51" s="277">
        <v>0</v>
      </c>
      <c r="LO51" s="277">
        <v>0</v>
      </c>
      <c r="LP51" s="277">
        <v>0</v>
      </c>
      <c r="LQ51" s="277">
        <v>0</v>
      </c>
      <c r="LR51" s="277">
        <v>0</v>
      </c>
      <c r="LS51" s="277">
        <v>0</v>
      </c>
      <c r="LT51" s="277">
        <v>0</v>
      </c>
      <c r="LU51" s="277">
        <v>0</v>
      </c>
      <c r="LV51" s="277">
        <v>0</v>
      </c>
      <c r="LW51" s="277">
        <v>0</v>
      </c>
      <c r="LX51" s="277">
        <v>0</v>
      </c>
      <c r="LY51" s="277">
        <v>0</v>
      </c>
      <c r="LZ51" s="277">
        <v>0</v>
      </c>
      <c r="MA51" s="277">
        <v>0</v>
      </c>
      <c r="MB51" s="277">
        <v>0</v>
      </c>
      <c r="MC51" s="277">
        <v>0</v>
      </c>
      <c r="MD51" s="277">
        <v>0</v>
      </c>
      <c r="ME51" s="277">
        <v>0</v>
      </c>
      <c r="MF51" s="277">
        <v>0</v>
      </c>
      <c r="MG51" s="277">
        <v>0</v>
      </c>
      <c r="MH51" s="277">
        <v>0</v>
      </c>
      <c r="MI51" s="277">
        <v>0</v>
      </c>
      <c r="MJ51" s="277">
        <v>0</v>
      </c>
      <c r="MK51" s="277">
        <v>0</v>
      </c>
      <c r="ML51" s="277">
        <v>0</v>
      </c>
      <c r="MM51" s="277">
        <v>0</v>
      </c>
      <c r="MN51" s="277">
        <v>168</v>
      </c>
      <c r="MO51" s="277">
        <v>0</v>
      </c>
      <c r="MP51" s="277">
        <v>0</v>
      </c>
      <c r="MQ51" s="277">
        <v>0</v>
      </c>
      <c r="MR51" s="277">
        <v>0</v>
      </c>
      <c r="MS51" s="277">
        <v>0</v>
      </c>
      <c r="MT51" s="277">
        <v>144</v>
      </c>
      <c r="MU51" s="277">
        <v>0</v>
      </c>
      <c r="MV51" s="277">
        <v>0</v>
      </c>
      <c r="MW51" s="277">
        <v>218</v>
      </c>
      <c r="MX51" s="277">
        <v>0</v>
      </c>
      <c r="MY51" s="277">
        <v>0</v>
      </c>
      <c r="MZ51" s="277">
        <v>180</v>
      </c>
      <c r="NA51" s="277">
        <v>0</v>
      </c>
      <c r="NB51" s="277">
        <v>0</v>
      </c>
      <c r="NC51" s="277">
        <v>153</v>
      </c>
      <c r="ND51" s="277">
        <v>0</v>
      </c>
      <c r="NE51" s="277">
        <v>0</v>
      </c>
      <c r="NF51" s="277">
        <v>141</v>
      </c>
      <c r="NG51" s="277">
        <v>0</v>
      </c>
      <c r="NH51" s="277">
        <v>0</v>
      </c>
      <c r="NI51" s="277">
        <v>99</v>
      </c>
      <c r="NJ51" s="277">
        <v>0</v>
      </c>
      <c r="NK51" s="277">
        <v>0</v>
      </c>
      <c r="NL51" s="277">
        <v>195</v>
      </c>
      <c r="NM51" s="277">
        <v>0</v>
      </c>
      <c r="NN51" s="277">
        <v>0</v>
      </c>
      <c r="NO51" s="277">
        <v>126</v>
      </c>
      <c r="NP51" s="277">
        <v>0</v>
      </c>
      <c r="NQ51" s="277">
        <v>0</v>
      </c>
      <c r="NR51" s="277">
        <v>147</v>
      </c>
      <c r="NS51" s="277">
        <v>0</v>
      </c>
      <c r="NT51" s="277">
        <v>0</v>
      </c>
      <c r="NU51" s="277">
        <v>135</v>
      </c>
      <c r="NV51" s="277">
        <v>0</v>
      </c>
      <c r="NW51" s="277">
        <v>0</v>
      </c>
      <c r="NX51" s="277">
        <v>158</v>
      </c>
      <c r="NY51" s="277">
        <v>0</v>
      </c>
      <c r="NZ51" s="277">
        <v>0</v>
      </c>
      <c r="OA51" s="277">
        <v>176</v>
      </c>
      <c r="OB51" s="277">
        <v>0</v>
      </c>
      <c r="OC51" s="277">
        <v>0</v>
      </c>
      <c r="OD51" s="277">
        <v>0</v>
      </c>
      <c r="OE51" s="277">
        <v>0</v>
      </c>
      <c r="OF51" s="277">
        <v>0</v>
      </c>
      <c r="OG51" s="277">
        <v>0</v>
      </c>
      <c r="OH51" s="277">
        <v>0</v>
      </c>
      <c r="OI51" s="277">
        <v>0</v>
      </c>
      <c r="OJ51" s="277">
        <v>90</v>
      </c>
      <c r="OK51" s="277">
        <v>0</v>
      </c>
      <c r="OL51" s="277">
        <v>0</v>
      </c>
      <c r="OM51" s="277">
        <v>0</v>
      </c>
      <c r="ON51" s="277">
        <v>21</v>
      </c>
      <c r="OO51" s="277">
        <v>0</v>
      </c>
      <c r="OP51" s="277">
        <v>0</v>
      </c>
      <c r="OQ51" s="277">
        <v>0</v>
      </c>
      <c r="OR51" s="277">
        <v>0</v>
      </c>
      <c r="OS51" s="277">
        <v>0</v>
      </c>
      <c r="OT51" s="277">
        <v>0</v>
      </c>
      <c r="OU51" s="277">
        <v>0</v>
      </c>
      <c r="OV51" s="277">
        <v>0</v>
      </c>
      <c r="OW51" s="277">
        <v>0</v>
      </c>
      <c r="OX51" s="277">
        <v>0</v>
      </c>
      <c r="OY51" s="277">
        <v>0</v>
      </c>
      <c r="OZ51" s="277">
        <v>0</v>
      </c>
      <c r="PA51" s="277">
        <v>0</v>
      </c>
      <c r="PB51" s="277">
        <v>0</v>
      </c>
      <c r="PC51" s="277">
        <v>27</v>
      </c>
      <c r="PD51" s="277">
        <v>0</v>
      </c>
      <c r="PE51" s="277">
        <v>0</v>
      </c>
      <c r="PF51" s="277">
        <v>0</v>
      </c>
      <c r="PG51" s="277">
        <v>0</v>
      </c>
      <c r="PH51" s="277">
        <v>0</v>
      </c>
      <c r="PI51" s="277">
        <v>0</v>
      </c>
      <c r="PJ51" s="277">
        <v>0</v>
      </c>
      <c r="PK51" s="277">
        <v>0</v>
      </c>
      <c r="PL51" s="277">
        <v>0</v>
      </c>
      <c r="PM51" s="277">
        <v>0</v>
      </c>
      <c r="PN51" s="277">
        <v>0</v>
      </c>
      <c r="PO51" s="277">
        <v>0</v>
      </c>
      <c r="PP51" s="277">
        <v>0</v>
      </c>
      <c r="PQ51" s="277">
        <v>0</v>
      </c>
      <c r="PR51" s="277">
        <v>15</v>
      </c>
      <c r="PS51" s="277">
        <v>0</v>
      </c>
      <c r="PT51" s="277">
        <v>0</v>
      </c>
      <c r="PU51" s="277">
        <v>0</v>
      </c>
      <c r="PV51" s="277">
        <v>0</v>
      </c>
      <c r="PW51" s="277">
        <v>0</v>
      </c>
      <c r="PX51" s="277">
        <v>0</v>
      </c>
      <c r="PY51" s="277">
        <v>0</v>
      </c>
      <c r="PZ51" s="277">
        <v>0</v>
      </c>
      <c r="QA51" s="277">
        <v>12</v>
      </c>
      <c r="QB51" s="277">
        <v>0</v>
      </c>
      <c r="QC51" s="277">
        <v>0</v>
      </c>
      <c r="QD51" s="277">
        <v>0</v>
      </c>
      <c r="QE51" s="277">
        <v>0</v>
      </c>
      <c r="QF51" s="277">
        <v>0</v>
      </c>
      <c r="QG51" s="277">
        <v>18</v>
      </c>
      <c r="QH51" s="277">
        <v>0</v>
      </c>
      <c r="QI51" s="277">
        <v>0</v>
      </c>
      <c r="QJ51" s="277">
        <v>0</v>
      </c>
      <c r="QK51" s="277">
        <v>0</v>
      </c>
      <c r="QL51" s="277">
        <v>0</v>
      </c>
      <c r="QM51" s="277">
        <v>0</v>
      </c>
      <c r="QN51" s="277">
        <v>0</v>
      </c>
      <c r="QO51" s="277">
        <v>0</v>
      </c>
      <c r="QP51" s="277">
        <v>9</v>
      </c>
      <c r="QQ51" s="277">
        <v>0</v>
      </c>
      <c r="QR51" s="277">
        <v>0</v>
      </c>
      <c r="QS51" s="277">
        <v>0</v>
      </c>
      <c r="QT51" s="277">
        <v>0</v>
      </c>
      <c r="QU51" s="277">
        <v>0</v>
      </c>
      <c r="QV51" s="277">
        <v>21</v>
      </c>
      <c r="QW51" s="277">
        <v>0</v>
      </c>
      <c r="QX51" s="277">
        <v>0</v>
      </c>
      <c r="QY51" s="277">
        <v>0</v>
      </c>
      <c r="QZ51" s="277">
        <v>0</v>
      </c>
      <c r="RA51" s="277">
        <v>0</v>
      </c>
      <c r="RB51" s="277">
        <v>0</v>
      </c>
      <c r="RC51" s="277">
        <v>0</v>
      </c>
      <c r="RD51" s="277">
        <v>0</v>
      </c>
      <c r="RE51" s="277">
        <v>0</v>
      </c>
      <c r="RF51" s="277">
        <v>0</v>
      </c>
      <c r="RG51" s="277">
        <v>0</v>
      </c>
      <c r="RH51" s="277">
        <v>0</v>
      </c>
      <c r="RI51" s="277">
        <v>15</v>
      </c>
      <c r="RJ51" s="277">
        <v>0</v>
      </c>
      <c r="RK51" s="277">
        <v>0</v>
      </c>
      <c r="RL51" s="277">
        <v>0</v>
      </c>
      <c r="RM51" s="277">
        <v>0</v>
      </c>
      <c r="RN51" s="277">
        <v>0</v>
      </c>
      <c r="RO51" s="277">
        <v>15</v>
      </c>
      <c r="RP51" s="277">
        <v>0</v>
      </c>
      <c r="RQ51" s="277">
        <v>0</v>
      </c>
      <c r="RR51" s="277">
        <v>18</v>
      </c>
      <c r="RS51" s="277">
        <v>0</v>
      </c>
      <c r="RT51" s="277">
        <v>0</v>
      </c>
      <c r="RU51" s="277">
        <v>9</v>
      </c>
      <c r="RV51" s="277">
        <v>0</v>
      </c>
      <c r="RW51" s="277">
        <v>0</v>
      </c>
      <c r="RX51" s="277">
        <v>15</v>
      </c>
      <c r="RY51" s="277">
        <v>0</v>
      </c>
      <c r="RZ51" s="277">
        <v>0</v>
      </c>
      <c r="SA51" s="277">
        <v>0</v>
      </c>
      <c r="SB51" s="277">
        <v>0</v>
      </c>
      <c r="SC51" s="277">
        <v>0</v>
      </c>
      <c r="SD51" s="277">
        <v>9</v>
      </c>
      <c r="SE51" s="277">
        <v>0</v>
      </c>
      <c r="SF51" s="277">
        <v>0</v>
      </c>
      <c r="SG51" s="277">
        <v>0</v>
      </c>
      <c r="SH51" s="277">
        <v>0</v>
      </c>
      <c r="SI51" s="277">
        <v>0</v>
      </c>
      <c r="SJ51" s="277">
        <v>0</v>
      </c>
      <c r="SK51" s="277">
        <v>0</v>
      </c>
      <c r="SL51" s="277">
        <v>0</v>
      </c>
      <c r="SM51" s="277">
        <v>0</v>
      </c>
      <c r="SN51" s="277">
        <v>0</v>
      </c>
      <c r="SO51" s="277">
        <v>0</v>
      </c>
      <c r="SP51" s="277">
        <v>0</v>
      </c>
      <c r="SQ51" s="277">
        <v>0</v>
      </c>
      <c r="SR51" s="277">
        <v>0</v>
      </c>
      <c r="SS51" s="277">
        <v>0</v>
      </c>
      <c r="ST51" s="277">
        <v>0</v>
      </c>
      <c r="SU51" s="277">
        <v>0</v>
      </c>
      <c r="SV51" s="277">
        <v>15</v>
      </c>
      <c r="SW51" s="277">
        <v>0</v>
      </c>
      <c r="SX51" s="277">
        <v>0</v>
      </c>
      <c r="SY51" s="277">
        <v>9</v>
      </c>
      <c r="SZ51" s="277">
        <v>0</v>
      </c>
      <c r="TA51" s="277">
        <v>0</v>
      </c>
      <c r="TB51" s="277">
        <v>12</v>
      </c>
      <c r="TC51" s="277">
        <v>0</v>
      </c>
      <c r="TD51" s="277">
        <v>0</v>
      </c>
      <c r="TE51" s="277">
        <v>0</v>
      </c>
      <c r="TF51" s="277">
        <v>0</v>
      </c>
      <c r="TG51" s="277">
        <v>0</v>
      </c>
      <c r="TH51" s="277">
        <v>0</v>
      </c>
      <c r="TI51" s="277">
        <v>0</v>
      </c>
      <c r="TJ51" s="277">
        <v>0</v>
      </c>
      <c r="TK51" s="277">
        <v>0</v>
      </c>
      <c r="TL51" s="277">
        <v>0</v>
      </c>
      <c r="TM51" s="277">
        <v>0</v>
      </c>
      <c r="TN51" s="277">
        <v>9</v>
      </c>
      <c r="TO51" s="277">
        <v>0</v>
      </c>
      <c r="TP51" s="277">
        <v>0</v>
      </c>
      <c r="TQ51" s="277">
        <v>0</v>
      </c>
      <c r="TR51" s="277">
        <v>141</v>
      </c>
      <c r="TS51" s="277">
        <v>0</v>
      </c>
      <c r="TT51" s="277">
        <v>0</v>
      </c>
      <c r="TU51" s="277">
        <v>141</v>
      </c>
      <c r="TV51" s="277">
        <v>0</v>
      </c>
      <c r="TW51" s="277">
        <v>0</v>
      </c>
      <c r="TX51" s="277">
        <v>120</v>
      </c>
      <c r="TY51" s="277">
        <v>0</v>
      </c>
      <c r="TZ51" s="277">
        <v>0</v>
      </c>
      <c r="UA51" s="277">
        <v>120</v>
      </c>
      <c r="UB51" s="277">
        <v>0</v>
      </c>
      <c r="UC51" s="277">
        <v>0</v>
      </c>
      <c r="UD51" s="277">
        <v>117</v>
      </c>
      <c r="UE51" s="277">
        <v>0</v>
      </c>
      <c r="UF51" s="277">
        <v>0</v>
      </c>
      <c r="UG51" s="277">
        <v>0</v>
      </c>
      <c r="UH51" s="277">
        <v>0</v>
      </c>
      <c r="UI51" s="277">
        <v>0</v>
      </c>
      <c r="UJ51" s="277">
        <v>111</v>
      </c>
      <c r="UK51" s="277">
        <v>0</v>
      </c>
      <c r="UL51" s="277">
        <v>0</v>
      </c>
      <c r="UM51" s="277">
        <v>111</v>
      </c>
      <c r="UN51" s="277">
        <v>0</v>
      </c>
      <c r="UO51" s="277">
        <v>0</v>
      </c>
      <c r="UP51" s="277">
        <v>111</v>
      </c>
      <c r="UQ51" s="277">
        <v>0</v>
      </c>
      <c r="UR51" s="277">
        <v>0</v>
      </c>
      <c r="US51" s="277">
        <v>24</v>
      </c>
      <c r="UT51" s="277">
        <v>0</v>
      </c>
      <c r="UU51" s="277">
        <v>0</v>
      </c>
      <c r="UV51" s="277">
        <v>75</v>
      </c>
      <c r="UW51" s="277">
        <v>0</v>
      </c>
      <c r="UX51" s="277">
        <v>0</v>
      </c>
      <c r="UY51" s="277">
        <v>75</v>
      </c>
      <c r="UZ51" s="277">
        <v>0</v>
      </c>
      <c r="VA51" s="277">
        <v>0</v>
      </c>
      <c r="VB51" s="277">
        <v>78</v>
      </c>
      <c r="VC51" s="277">
        <v>0</v>
      </c>
      <c r="VD51" s="277">
        <v>0</v>
      </c>
      <c r="VE51" s="277">
        <v>81</v>
      </c>
      <c r="VF51" s="277">
        <v>0</v>
      </c>
      <c r="VG51" s="277">
        <v>0</v>
      </c>
      <c r="VH51" s="277">
        <v>96</v>
      </c>
      <c r="VI51" s="277">
        <v>0</v>
      </c>
      <c r="VJ51" s="277">
        <v>0</v>
      </c>
      <c r="VK51" s="277">
        <v>150</v>
      </c>
      <c r="VL51" s="277">
        <v>0</v>
      </c>
      <c r="VM51" s="277">
        <v>0</v>
      </c>
      <c r="VN51" s="277">
        <v>111</v>
      </c>
      <c r="VO51" s="277">
        <v>0</v>
      </c>
      <c r="VP51" s="277">
        <v>0</v>
      </c>
      <c r="VQ51" s="277">
        <v>0</v>
      </c>
      <c r="VR51" s="277">
        <v>0</v>
      </c>
      <c r="VS51" s="277">
        <v>0</v>
      </c>
      <c r="VT51" s="277">
        <v>0</v>
      </c>
      <c r="VU51" s="277">
        <v>0</v>
      </c>
      <c r="VV51" s="277">
        <v>0</v>
      </c>
      <c r="VW51" s="277">
        <v>0</v>
      </c>
      <c r="VX51" s="277">
        <v>0</v>
      </c>
      <c r="VY51" s="277">
        <v>0</v>
      </c>
      <c r="VZ51" s="277">
        <v>81</v>
      </c>
      <c r="WA51" s="277">
        <v>0</v>
      </c>
      <c r="WB51" s="277">
        <v>0</v>
      </c>
      <c r="WC51" s="277">
        <v>81</v>
      </c>
      <c r="WD51" s="277">
        <v>0</v>
      </c>
      <c r="WE51" s="277">
        <v>0</v>
      </c>
      <c r="WF51" s="277">
        <v>81</v>
      </c>
      <c r="WG51" s="277">
        <v>0</v>
      </c>
      <c r="WH51" s="277">
        <v>0</v>
      </c>
      <c r="WI51" s="277">
        <v>81</v>
      </c>
      <c r="WJ51" s="277">
        <v>0</v>
      </c>
      <c r="WK51" s="277">
        <v>0</v>
      </c>
      <c r="WL51" s="277">
        <v>0</v>
      </c>
      <c r="WM51" s="277">
        <v>0</v>
      </c>
      <c r="WN51" s="277">
        <v>0</v>
      </c>
      <c r="WO51" s="277">
        <v>81</v>
      </c>
      <c r="WP51" s="277">
        <v>0</v>
      </c>
      <c r="WQ51" s="277">
        <v>0</v>
      </c>
      <c r="WR51" s="277">
        <v>81</v>
      </c>
      <c r="WS51" s="277">
        <v>0</v>
      </c>
      <c r="WT51" s="277">
        <v>0</v>
      </c>
      <c r="WU51" s="277">
        <v>81</v>
      </c>
      <c r="WV51" s="277">
        <v>0</v>
      </c>
      <c r="WW51" s="277">
        <v>0</v>
      </c>
      <c r="WX51" s="277">
        <v>96</v>
      </c>
      <c r="WY51" s="277">
        <v>0</v>
      </c>
      <c r="WZ51" s="277">
        <v>0</v>
      </c>
      <c r="XA51" s="277">
        <v>0</v>
      </c>
      <c r="XB51" s="277">
        <v>0</v>
      </c>
      <c r="XC51" s="277">
        <v>17</v>
      </c>
      <c r="XD51" s="277">
        <v>0</v>
      </c>
      <c r="XE51" s="277">
        <v>0</v>
      </c>
      <c r="XF51" s="277">
        <v>0</v>
      </c>
      <c r="XG51" s="277">
        <v>0</v>
      </c>
      <c r="XH51" s="277">
        <v>0</v>
      </c>
      <c r="XI51" s="277">
        <v>17</v>
      </c>
      <c r="XJ51" s="277">
        <v>0</v>
      </c>
      <c r="XK51" s="277">
        <v>0</v>
      </c>
      <c r="XL51" s="277">
        <v>23</v>
      </c>
      <c r="XM51" s="277">
        <v>0</v>
      </c>
      <c r="XN51" s="277">
        <v>0</v>
      </c>
      <c r="XO51" s="277">
        <v>17</v>
      </c>
      <c r="XP51" s="277">
        <v>0</v>
      </c>
      <c r="XQ51" s="277">
        <v>0</v>
      </c>
      <c r="XR51" s="277">
        <v>9</v>
      </c>
      <c r="XS51" s="277">
        <v>0</v>
      </c>
      <c r="XT51" s="277">
        <v>0</v>
      </c>
      <c r="XU51" s="277">
        <v>0</v>
      </c>
      <c r="XV51" s="277">
        <v>0</v>
      </c>
      <c r="XW51" s="277">
        <v>0</v>
      </c>
      <c r="XX51" s="277">
        <v>17</v>
      </c>
      <c r="XY51" s="277">
        <v>0</v>
      </c>
      <c r="XZ51" s="277">
        <v>0</v>
      </c>
      <c r="YA51" s="277">
        <v>17</v>
      </c>
      <c r="YB51" s="277">
        <v>0</v>
      </c>
      <c r="YC51" s="277">
        <v>0</v>
      </c>
      <c r="YD51" s="277">
        <v>3</v>
      </c>
      <c r="YE51" s="277">
        <v>0</v>
      </c>
      <c r="YF51" s="277">
        <v>0</v>
      </c>
      <c r="YG51" s="277">
        <v>18</v>
      </c>
      <c r="YH51" s="277">
        <v>0</v>
      </c>
      <c r="YI51" s="277">
        <v>0</v>
      </c>
      <c r="YJ51" s="277">
        <v>0</v>
      </c>
      <c r="YK51" s="277">
        <v>0</v>
      </c>
      <c r="YL51" s="277">
        <v>0</v>
      </c>
      <c r="YM51" s="277">
        <v>15</v>
      </c>
      <c r="YN51" s="277">
        <v>0</v>
      </c>
      <c r="YO51" s="277">
        <v>0</v>
      </c>
      <c r="YP51" s="277">
        <v>6</v>
      </c>
      <c r="YQ51" s="277">
        <v>0</v>
      </c>
      <c r="YR51" s="277">
        <v>0</v>
      </c>
      <c r="YS51" s="277">
        <v>60</v>
      </c>
      <c r="YT51" s="277">
        <v>0</v>
      </c>
      <c r="YU51" s="277">
        <v>0</v>
      </c>
      <c r="YV51" s="277">
        <v>9</v>
      </c>
      <c r="YW51" s="277">
        <v>0</v>
      </c>
      <c r="YX51" s="277">
        <v>0</v>
      </c>
      <c r="YY51" s="277">
        <v>0</v>
      </c>
      <c r="YZ51" s="277">
        <v>0</v>
      </c>
      <c r="ZA51" s="277">
        <v>0</v>
      </c>
      <c r="ZB51" s="277">
        <v>12</v>
      </c>
      <c r="ZC51" s="277">
        <v>0</v>
      </c>
      <c r="ZD51" s="277">
        <v>0</v>
      </c>
      <c r="ZE51" s="277">
        <v>0</v>
      </c>
      <c r="ZF51" s="277">
        <v>0</v>
      </c>
      <c r="ZG51" s="277">
        <v>0</v>
      </c>
      <c r="ZH51" s="277">
        <v>0</v>
      </c>
      <c r="ZI51" s="277">
        <v>0</v>
      </c>
      <c r="ZJ51" s="277">
        <v>0</v>
      </c>
      <c r="ZK51" s="277">
        <v>15</v>
      </c>
      <c r="ZL51" s="277">
        <v>0</v>
      </c>
      <c r="ZM51" s="277">
        <v>0</v>
      </c>
      <c r="ZN51" s="277">
        <v>0</v>
      </c>
      <c r="ZO51" s="277">
        <v>0</v>
      </c>
      <c r="ZP51" s="277">
        <v>0</v>
      </c>
      <c r="ZQ51" s="277">
        <v>6</v>
      </c>
      <c r="ZR51" s="277">
        <v>0</v>
      </c>
      <c r="ZS51" s="277">
        <v>0</v>
      </c>
      <c r="ZT51" s="277">
        <v>12</v>
      </c>
      <c r="ZU51" s="277">
        <v>0</v>
      </c>
      <c r="ZV51" s="277">
        <v>0</v>
      </c>
      <c r="ZW51" s="277">
        <v>0</v>
      </c>
      <c r="ZX51" s="277">
        <v>0</v>
      </c>
      <c r="ZY51" s="277">
        <v>0</v>
      </c>
      <c r="ZZ51" s="277">
        <v>0</v>
      </c>
      <c r="AAA51" s="277">
        <v>0</v>
      </c>
      <c r="AAB51" s="277">
        <v>0</v>
      </c>
      <c r="AAC51" s="277">
        <v>0</v>
      </c>
      <c r="AAD51" s="277">
        <v>0</v>
      </c>
      <c r="AAE51" s="277">
        <v>12</v>
      </c>
      <c r="AAF51" s="277">
        <v>0</v>
      </c>
      <c r="AAG51" s="277">
        <v>0</v>
      </c>
      <c r="AAH51" s="277">
        <v>0</v>
      </c>
      <c r="AAI51" s="277">
        <v>0</v>
      </c>
      <c r="AAJ51" s="277">
        <v>0</v>
      </c>
      <c r="AAK51" s="277">
        <v>0</v>
      </c>
      <c r="AAL51" s="277">
        <v>0</v>
      </c>
      <c r="AAM51" s="277">
        <v>0</v>
      </c>
      <c r="AAN51" s="277">
        <v>0</v>
      </c>
      <c r="AAO51" s="181"/>
    </row>
    <row r="52" spans="1:731" x14ac:dyDescent="0.3">
      <c r="D52" s="3" t="s">
        <v>447</v>
      </c>
      <c r="F52" s="3">
        <v>666502</v>
      </c>
      <c r="G52" s="3" t="s">
        <v>62</v>
      </c>
      <c r="H52" s="275" t="str">
        <f t="shared" si="104"/>
        <v/>
      </c>
      <c r="I52" s="135" t="str">
        <f t="shared" si="104"/>
        <v/>
      </c>
      <c r="J52" s="276" t="str">
        <f t="shared" si="104"/>
        <v/>
      </c>
      <c r="K52" s="275" t="str" cm="1">
        <f t="array" ref="K52">IFERROR(
  _xlfn.STDEV.S(
    IF(
      ($AA$19:$AAN$19=K$50) *
      ($AA52:$AAN52&gt;0) *
      ($AA$17:$AAN$17 &gt;= $H$47) *
      ($AA$17:$AAN$17 &lt;= $I$47),
      $AA52:$AAN52
    )
  ),
  ""
)</f>
        <v/>
      </c>
      <c r="L52" s="135" t="str" cm="1">
        <f t="array" ref="L52">IFERROR(
  _xlfn.STDEV.S(
    IF(
      ($AA$19:$AAN$19=L$50) *
      ($AA52:$AAN52&gt;0) *
      ($AA$17:$AAN$17 &gt;= $H$47) *
      ($AA$17:$AAN$17 &lt;= $I$47),
      $AA52:$AAN52
    )
  ),
  ""
)</f>
        <v/>
      </c>
      <c r="M52" s="276" t="str" cm="1">
        <f t="array" ref="M52">IFERROR(
  _xlfn.STDEV.S(
    IF(
      ($AA$19:$AAN$19=M$50) *
      ($AA52:$AAN52&gt;0) *
      ($AA$17:$AAN$17 &gt;= $H$47) *
      ($AA$17:$AAN$17 &lt;= $I$47),
      $AA52:$AAN52
    )
  ),
  ""
)</f>
        <v/>
      </c>
      <c r="N52" s="275">
        <f t="shared" si="105"/>
        <v>0</v>
      </c>
      <c r="O52" s="135">
        <f t="shared" si="105"/>
        <v>0</v>
      </c>
      <c r="P52" s="276">
        <f t="shared" si="105"/>
        <v>0</v>
      </c>
      <c r="Q52">
        <f>VLOOKUP($F52,Old!$C$23:$G$43,3)</f>
        <v>1.5</v>
      </c>
      <c r="R52" t="str">
        <f t="shared" si="106"/>
        <v/>
      </c>
      <c r="S52" t="str">
        <f t="shared" si="106"/>
        <v/>
      </c>
      <c r="T52" t="str">
        <f t="shared" si="107"/>
        <v/>
      </c>
      <c r="U52">
        <f>VLOOKUP($F52,Old!$C$23:$G$43,5)</f>
        <v>1.5</v>
      </c>
      <c r="V52" t="str">
        <f t="shared" ref="V52:V70" si="108">IFERROR(U52*H52,"")</f>
        <v/>
      </c>
      <c r="Z52" s="3">
        <v>666502</v>
      </c>
      <c r="AA52" s="277">
        <v>0</v>
      </c>
      <c r="AB52" s="277">
        <v>0</v>
      </c>
      <c r="AC52" s="277">
        <v>0</v>
      </c>
      <c r="AD52" s="277">
        <v>0</v>
      </c>
      <c r="AE52" s="277">
        <v>0</v>
      </c>
      <c r="AF52" s="277">
        <v>0</v>
      </c>
      <c r="AG52" s="277">
        <v>0</v>
      </c>
      <c r="AH52" s="277">
        <v>0</v>
      </c>
      <c r="AI52" s="277">
        <v>0</v>
      </c>
      <c r="AJ52" s="277">
        <v>0</v>
      </c>
      <c r="AK52" s="277">
        <v>0</v>
      </c>
      <c r="AL52" s="277">
        <v>0</v>
      </c>
      <c r="AM52" s="277">
        <v>0</v>
      </c>
      <c r="AN52" s="277">
        <v>0</v>
      </c>
      <c r="AO52" s="277">
        <v>0</v>
      </c>
      <c r="AP52" s="277">
        <v>0</v>
      </c>
      <c r="AQ52" s="277">
        <v>0</v>
      </c>
      <c r="AR52" s="277">
        <v>0</v>
      </c>
      <c r="AS52" s="277">
        <v>0</v>
      </c>
      <c r="AT52" s="277">
        <v>0</v>
      </c>
      <c r="AU52" s="277">
        <v>0</v>
      </c>
      <c r="AV52" s="277">
        <v>0</v>
      </c>
      <c r="AW52" s="277">
        <v>0</v>
      </c>
      <c r="AX52" s="277">
        <v>0</v>
      </c>
      <c r="AY52" s="277">
        <v>0</v>
      </c>
      <c r="AZ52" s="277">
        <v>0</v>
      </c>
      <c r="BA52" s="277">
        <v>0</v>
      </c>
      <c r="BB52" s="277">
        <v>0</v>
      </c>
      <c r="BC52" s="277">
        <v>0</v>
      </c>
      <c r="BD52" s="277">
        <v>0</v>
      </c>
      <c r="BE52" s="277">
        <v>0</v>
      </c>
      <c r="BF52" s="277">
        <v>0</v>
      </c>
      <c r="BG52" s="277">
        <v>0</v>
      </c>
      <c r="BH52" s="277">
        <v>0</v>
      </c>
      <c r="BI52" s="277">
        <v>0</v>
      </c>
      <c r="BJ52" s="277">
        <v>0</v>
      </c>
      <c r="BK52" s="277">
        <v>0</v>
      </c>
      <c r="BL52" s="277">
        <v>0</v>
      </c>
      <c r="BM52" s="277">
        <v>0</v>
      </c>
      <c r="BN52" s="277">
        <v>0</v>
      </c>
      <c r="BO52" s="277">
        <v>0</v>
      </c>
      <c r="BP52" s="277">
        <v>0</v>
      </c>
      <c r="BQ52" s="277">
        <v>0</v>
      </c>
      <c r="BR52" s="277">
        <v>0</v>
      </c>
      <c r="BS52" s="277">
        <v>0</v>
      </c>
      <c r="BT52" s="277">
        <v>0</v>
      </c>
      <c r="BU52" s="277">
        <v>0</v>
      </c>
      <c r="BV52" s="277">
        <v>0</v>
      </c>
      <c r="BW52" s="277">
        <v>0</v>
      </c>
      <c r="BX52" s="277">
        <v>0</v>
      </c>
      <c r="BY52" s="277">
        <v>0</v>
      </c>
      <c r="BZ52" s="277">
        <v>0</v>
      </c>
      <c r="CA52" s="277">
        <v>0</v>
      </c>
      <c r="CB52" s="277">
        <v>0</v>
      </c>
      <c r="CC52" s="277">
        <v>0</v>
      </c>
      <c r="CD52" s="277">
        <v>0</v>
      </c>
      <c r="CE52" s="277">
        <v>0</v>
      </c>
      <c r="CF52" s="277">
        <v>0</v>
      </c>
      <c r="CG52" s="277">
        <v>0</v>
      </c>
      <c r="CH52" s="277">
        <v>0</v>
      </c>
      <c r="CI52" s="277">
        <v>0</v>
      </c>
      <c r="CJ52" s="277">
        <v>0</v>
      </c>
      <c r="CK52" s="277">
        <v>0</v>
      </c>
      <c r="CL52" s="277">
        <v>0</v>
      </c>
      <c r="CM52" s="277">
        <v>0</v>
      </c>
      <c r="CN52" s="277">
        <v>0</v>
      </c>
      <c r="CO52" s="277">
        <v>0</v>
      </c>
      <c r="CP52" s="277">
        <v>0</v>
      </c>
      <c r="CQ52" s="277">
        <v>0</v>
      </c>
      <c r="CR52" s="277">
        <v>0</v>
      </c>
      <c r="CS52" s="277">
        <v>0</v>
      </c>
      <c r="CT52" s="277">
        <v>0</v>
      </c>
      <c r="CU52" s="277">
        <v>0</v>
      </c>
      <c r="CV52" s="277">
        <v>0</v>
      </c>
      <c r="CW52" s="277">
        <v>0</v>
      </c>
      <c r="CX52" s="277">
        <v>0</v>
      </c>
      <c r="CY52" s="277">
        <v>0</v>
      </c>
      <c r="CZ52" s="277">
        <v>0</v>
      </c>
      <c r="DA52" s="277">
        <v>0</v>
      </c>
      <c r="DB52" s="277">
        <v>0</v>
      </c>
      <c r="DC52" s="277">
        <v>0</v>
      </c>
      <c r="DD52" s="277">
        <v>0</v>
      </c>
      <c r="DE52" s="277">
        <v>0</v>
      </c>
      <c r="DF52" s="277">
        <v>0</v>
      </c>
      <c r="DG52" s="277">
        <v>0</v>
      </c>
      <c r="DH52" s="277">
        <v>0</v>
      </c>
      <c r="DI52" s="277">
        <v>0</v>
      </c>
      <c r="DJ52" s="277">
        <v>0</v>
      </c>
      <c r="DK52" s="277">
        <v>0</v>
      </c>
      <c r="DL52" s="277">
        <v>0</v>
      </c>
      <c r="DM52" s="277">
        <v>0</v>
      </c>
      <c r="DN52" s="277">
        <v>0</v>
      </c>
      <c r="DO52" s="277">
        <v>0</v>
      </c>
      <c r="DP52" s="277">
        <v>0</v>
      </c>
      <c r="DQ52" s="277">
        <v>0</v>
      </c>
      <c r="DR52" s="277">
        <v>0</v>
      </c>
      <c r="DS52" s="277">
        <v>0</v>
      </c>
      <c r="DT52" s="277">
        <v>0</v>
      </c>
      <c r="DU52" s="277">
        <v>0</v>
      </c>
      <c r="DV52" s="277">
        <v>0</v>
      </c>
      <c r="DW52" s="277">
        <v>0</v>
      </c>
      <c r="DX52" s="277">
        <v>0</v>
      </c>
      <c r="DY52" s="277">
        <v>0</v>
      </c>
      <c r="DZ52" s="277">
        <v>0</v>
      </c>
      <c r="EA52" s="277">
        <v>0</v>
      </c>
      <c r="EB52" s="277">
        <v>0</v>
      </c>
      <c r="EC52" s="277">
        <v>0</v>
      </c>
      <c r="ED52" s="277">
        <v>0</v>
      </c>
      <c r="EE52" s="277">
        <v>0</v>
      </c>
      <c r="EF52" s="277">
        <v>0</v>
      </c>
      <c r="EG52" s="277">
        <v>0</v>
      </c>
      <c r="EH52" s="277">
        <v>0</v>
      </c>
      <c r="EI52" s="277">
        <v>0</v>
      </c>
      <c r="EJ52" s="277">
        <v>0</v>
      </c>
      <c r="EK52" s="277">
        <v>0</v>
      </c>
      <c r="EL52" s="277">
        <v>0</v>
      </c>
      <c r="EM52" s="277">
        <v>0</v>
      </c>
      <c r="EN52" s="277">
        <v>0</v>
      </c>
      <c r="EO52" s="277">
        <v>0</v>
      </c>
      <c r="EP52" s="277">
        <v>0</v>
      </c>
      <c r="EQ52" s="277">
        <v>0</v>
      </c>
      <c r="ER52" s="277">
        <v>0</v>
      </c>
      <c r="ES52" s="277">
        <v>0</v>
      </c>
      <c r="ET52" s="277">
        <v>0</v>
      </c>
      <c r="EU52" s="277">
        <v>0</v>
      </c>
      <c r="EV52" s="277">
        <v>0</v>
      </c>
      <c r="EW52" s="277">
        <v>0</v>
      </c>
      <c r="EX52" s="277">
        <v>0</v>
      </c>
      <c r="EY52" s="277">
        <v>0</v>
      </c>
      <c r="EZ52" s="277">
        <v>0</v>
      </c>
      <c r="FA52" s="277">
        <v>0</v>
      </c>
      <c r="FB52" s="277">
        <v>0</v>
      </c>
      <c r="FC52" s="277">
        <v>0</v>
      </c>
      <c r="FD52" s="277">
        <v>0</v>
      </c>
      <c r="FE52" s="277">
        <v>0</v>
      </c>
      <c r="FF52" s="277">
        <v>0</v>
      </c>
      <c r="FG52" s="277">
        <v>0</v>
      </c>
      <c r="FH52" s="277">
        <v>0</v>
      </c>
      <c r="FI52" s="277">
        <v>0</v>
      </c>
      <c r="FJ52" s="277">
        <v>0</v>
      </c>
      <c r="FK52" s="277">
        <v>0</v>
      </c>
      <c r="FL52" s="277">
        <v>0</v>
      </c>
      <c r="FM52" s="277">
        <v>0</v>
      </c>
      <c r="FN52" s="277">
        <v>0</v>
      </c>
      <c r="FO52" s="277">
        <v>0</v>
      </c>
      <c r="FP52" s="277">
        <v>0</v>
      </c>
      <c r="FQ52" s="277">
        <v>0</v>
      </c>
      <c r="FR52" s="277">
        <v>0</v>
      </c>
      <c r="FS52" s="277">
        <v>0</v>
      </c>
      <c r="FT52" s="277">
        <v>0</v>
      </c>
      <c r="FU52" s="277">
        <v>0</v>
      </c>
      <c r="FV52" s="277">
        <v>0</v>
      </c>
      <c r="FW52" s="277">
        <v>0</v>
      </c>
      <c r="FX52" s="277">
        <v>0</v>
      </c>
      <c r="FY52" s="277">
        <v>0</v>
      </c>
      <c r="FZ52" s="277">
        <v>0</v>
      </c>
      <c r="GA52" s="277">
        <v>0</v>
      </c>
      <c r="GB52" s="277">
        <v>0</v>
      </c>
      <c r="GC52" s="277">
        <v>0</v>
      </c>
      <c r="GD52" s="277">
        <v>0</v>
      </c>
      <c r="GE52" s="277">
        <v>0</v>
      </c>
      <c r="GF52" s="277">
        <v>0</v>
      </c>
      <c r="GG52" s="277">
        <v>0</v>
      </c>
      <c r="GH52" s="277">
        <v>0</v>
      </c>
      <c r="GI52" s="277">
        <v>0</v>
      </c>
      <c r="GJ52" s="277">
        <v>0</v>
      </c>
      <c r="GK52" s="277">
        <v>0</v>
      </c>
      <c r="GL52" s="277">
        <v>0</v>
      </c>
      <c r="GM52" s="277">
        <v>0</v>
      </c>
      <c r="GN52" s="277">
        <v>0</v>
      </c>
      <c r="GO52" s="277">
        <v>0</v>
      </c>
      <c r="GP52" s="277">
        <v>0</v>
      </c>
      <c r="GQ52" s="277">
        <v>0</v>
      </c>
      <c r="GR52" s="277">
        <v>0</v>
      </c>
      <c r="GS52" s="277">
        <v>0</v>
      </c>
      <c r="GT52" s="277">
        <v>0</v>
      </c>
      <c r="GU52" s="277">
        <v>0</v>
      </c>
      <c r="GV52" s="277">
        <v>0</v>
      </c>
      <c r="GW52" s="277">
        <v>0</v>
      </c>
      <c r="GX52" s="277">
        <v>0</v>
      </c>
      <c r="GY52" s="277">
        <v>0</v>
      </c>
      <c r="GZ52" s="277">
        <v>0</v>
      </c>
      <c r="HA52" s="277">
        <v>0</v>
      </c>
      <c r="HB52" s="277">
        <v>0</v>
      </c>
      <c r="HC52" s="277">
        <v>0</v>
      </c>
      <c r="HD52" s="277">
        <v>0</v>
      </c>
      <c r="HE52" s="277">
        <v>0</v>
      </c>
      <c r="HF52" s="277">
        <v>0</v>
      </c>
      <c r="HG52" s="277">
        <v>0</v>
      </c>
      <c r="HH52" s="277">
        <v>0</v>
      </c>
      <c r="HI52" s="277">
        <v>0</v>
      </c>
      <c r="HJ52" s="277">
        <v>0</v>
      </c>
      <c r="HK52" s="277">
        <v>0</v>
      </c>
      <c r="HL52" s="277">
        <v>0</v>
      </c>
      <c r="HM52" s="277">
        <v>0</v>
      </c>
      <c r="HN52" s="277">
        <v>0</v>
      </c>
      <c r="HO52" s="277">
        <v>0</v>
      </c>
      <c r="HP52" s="277">
        <v>0</v>
      </c>
      <c r="HQ52" s="277">
        <v>0</v>
      </c>
      <c r="HR52" s="277">
        <v>0</v>
      </c>
      <c r="HS52" s="277">
        <v>0</v>
      </c>
      <c r="HT52" s="277">
        <v>0</v>
      </c>
      <c r="HU52" s="277">
        <v>0</v>
      </c>
      <c r="HV52" s="277">
        <v>0</v>
      </c>
      <c r="HW52" s="277">
        <v>0</v>
      </c>
      <c r="HX52" s="277">
        <v>0</v>
      </c>
      <c r="HY52" s="277">
        <v>0</v>
      </c>
      <c r="HZ52" s="277">
        <v>0</v>
      </c>
      <c r="IA52" s="277">
        <v>0</v>
      </c>
      <c r="IB52" s="277">
        <v>0</v>
      </c>
      <c r="IC52" s="277">
        <v>0</v>
      </c>
      <c r="ID52" s="277">
        <v>0</v>
      </c>
      <c r="IE52" s="277">
        <v>0</v>
      </c>
      <c r="IF52" s="277">
        <v>0</v>
      </c>
      <c r="IG52" s="277">
        <v>0</v>
      </c>
      <c r="IH52" s="277">
        <v>0</v>
      </c>
      <c r="II52" s="277">
        <v>0</v>
      </c>
      <c r="IJ52" s="277">
        <v>0</v>
      </c>
      <c r="IK52" s="277">
        <v>0</v>
      </c>
      <c r="IL52" s="277">
        <v>0</v>
      </c>
      <c r="IM52" s="277">
        <v>0</v>
      </c>
      <c r="IN52" s="277">
        <v>0</v>
      </c>
      <c r="IO52" s="277">
        <v>0</v>
      </c>
      <c r="IP52" s="277">
        <v>0</v>
      </c>
      <c r="IQ52" s="277">
        <v>0</v>
      </c>
      <c r="IR52" s="277">
        <v>0</v>
      </c>
      <c r="IS52" s="277">
        <v>0</v>
      </c>
      <c r="IT52" s="277">
        <v>0</v>
      </c>
      <c r="IU52" s="277">
        <v>0</v>
      </c>
      <c r="IV52" s="277">
        <v>0</v>
      </c>
      <c r="IW52" s="277">
        <v>0</v>
      </c>
      <c r="IX52" s="277">
        <v>0</v>
      </c>
      <c r="IY52" s="277">
        <v>0</v>
      </c>
      <c r="IZ52" s="277">
        <v>0</v>
      </c>
      <c r="JA52" s="277">
        <v>0</v>
      </c>
      <c r="JB52" s="277">
        <v>0</v>
      </c>
      <c r="JC52" s="277">
        <v>0</v>
      </c>
      <c r="JD52" s="277">
        <v>0</v>
      </c>
      <c r="JE52" s="277">
        <v>0</v>
      </c>
      <c r="JF52" s="277">
        <v>0</v>
      </c>
      <c r="JG52" s="277">
        <v>0</v>
      </c>
      <c r="JH52" s="277">
        <v>0</v>
      </c>
      <c r="JI52" s="277">
        <v>0</v>
      </c>
      <c r="JJ52" s="277">
        <v>0</v>
      </c>
      <c r="JK52" s="277">
        <v>0</v>
      </c>
      <c r="JL52" s="277">
        <v>0</v>
      </c>
      <c r="JM52" s="277">
        <v>0</v>
      </c>
      <c r="JN52" s="277">
        <v>0</v>
      </c>
      <c r="JO52" s="277">
        <v>0</v>
      </c>
      <c r="JP52" s="277">
        <v>0</v>
      </c>
      <c r="JQ52" s="277">
        <v>0</v>
      </c>
      <c r="JR52" s="277">
        <v>0</v>
      </c>
      <c r="JS52" s="277">
        <v>0</v>
      </c>
      <c r="JT52" s="277">
        <v>0</v>
      </c>
      <c r="JU52" s="277">
        <v>0</v>
      </c>
      <c r="JV52" s="277">
        <v>0</v>
      </c>
      <c r="JW52" s="277">
        <v>0</v>
      </c>
      <c r="JX52" s="277">
        <v>0</v>
      </c>
      <c r="JY52" s="277">
        <v>0</v>
      </c>
      <c r="JZ52" s="277">
        <v>0</v>
      </c>
      <c r="KA52" s="277">
        <v>0</v>
      </c>
      <c r="KB52" s="277">
        <v>0</v>
      </c>
      <c r="KC52" s="277">
        <v>0</v>
      </c>
      <c r="KD52" s="277">
        <v>0</v>
      </c>
      <c r="KE52" s="277">
        <v>0</v>
      </c>
      <c r="KF52" s="277">
        <v>0</v>
      </c>
      <c r="KG52" s="277">
        <v>0</v>
      </c>
      <c r="KH52" s="277">
        <v>0</v>
      </c>
      <c r="KI52" s="277">
        <v>0</v>
      </c>
      <c r="KJ52" s="277">
        <v>0</v>
      </c>
      <c r="KK52" s="277">
        <v>0</v>
      </c>
      <c r="KL52" s="277">
        <v>0</v>
      </c>
      <c r="KM52" s="277">
        <v>0</v>
      </c>
      <c r="KN52" s="277">
        <v>0</v>
      </c>
      <c r="KO52" s="277">
        <v>0</v>
      </c>
      <c r="KP52" s="277">
        <v>0</v>
      </c>
      <c r="KQ52" s="277">
        <v>0</v>
      </c>
      <c r="KR52" s="277">
        <v>0</v>
      </c>
      <c r="KS52" s="277">
        <v>0</v>
      </c>
      <c r="KT52" s="277">
        <v>0</v>
      </c>
      <c r="KU52" s="277">
        <v>0</v>
      </c>
      <c r="KV52" s="277">
        <v>0</v>
      </c>
      <c r="KW52" s="277">
        <v>0</v>
      </c>
      <c r="KX52" s="277">
        <v>0</v>
      </c>
      <c r="KY52" s="277">
        <v>0</v>
      </c>
      <c r="KZ52" s="277">
        <v>0</v>
      </c>
      <c r="LA52" s="277">
        <v>0</v>
      </c>
      <c r="LB52" s="277">
        <v>0</v>
      </c>
      <c r="LC52" s="277">
        <v>0</v>
      </c>
      <c r="LD52" s="277">
        <v>0</v>
      </c>
      <c r="LE52" s="277">
        <v>0</v>
      </c>
      <c r="LF52" s="277">
        <v>0</v>
      </c>
      <c r="LG52" s="277">
        <v>0</v>
      </c>
      <c r="LH52" s="277">
        <v>0</v>
      </c>
      <c r="LI52" s="277">
        <v>0</v>
      </c>
      <c r="LJ52" s="277">
        <v>0</v>
      </c>
      <c r="LK52" s="277">
        <v>0</v>
      </c>
      <c r="LL52" s="277">
        <v>0</v>
      </c>
      <c r="LM52" s="277">
        <v>0</v>
      </c>
      <c r="LN52" s="277">
        <v>0</v>
      </c>
      <c r="LO52" s="277">
        <v>0</v>
      </c>
      <c r="LP52" s="277">
        <v>0</v>
      </c>
      <c r="LQ52" s="277">
        <v>0</v>
      </c>
      <c r="LR52" s="277">
        <v>0</v>
      </c>
      <c r="LS52" s="277">
        <v>0</v>
      </c>
      <c r="LT52" s="277">
        <v>0</v>
      </c>
      <c r="LU52" s="277">
        <v>0</v>
      </c>
      <c r="LV52" s="277">
        <v>0</v>
      </c>
      <c r="LW52" s="277">
        <v>0</v>
      </c>
      <c r="LX52" s="277">
        <v>0</v>
      </c>
      <c r="LY52" s="277">
        <v>0</v>
      </c>
      <c r="LZ52" s="277">
        <v>0</v>
      </c>
      <c r="MA52" s="277">
        <v>0</v>
      </c>
      <c r="MB52" s="277">
        <v>0</v>
      </c>
      <c r="MC52" s="277">
        <v>0</v>
      </c>
      <c r="MD52" s="277">
        <v>0</v>
      </c>
      <c r="ME52" s="277">
        <v>0</v>
      </c>
      <c r="MF52" s="277">
        <v>0</v>
      </c>
      <c r="MG52" s="277">
        <v>0</v>
      </c>
      <c r="MH52" s="277">
        <v>0</v>
      </c>
      <c r="MI52" s="277">
        <v>0</v>
      </c>
      <c r="MJ52" s="277">
        <v>0</v>
      </c>
      <c r="MK52" s="277">
        <v>0</v>
      </c>
      <c r="ML52" s="277">
        <v>0</v>
      </c>
      <c r="MM52" s="277">
        <v>0</v>
      </c>
      <c r="MN52" s="277">
        <v>0</v>
      </c>
      <c r="MO52" s="277">
        <v>0</v>
      </c>
      <c r="MP52" s="277">
        <v>0</v>
      </c>
      <c r="MQ52" s="277">
        <v>0</v>
      </c>
      <c r="MR52" s="277">
        <v>0</v>
      </c>
      <c r="MS52" s="277">
        <v>0</v>
      </c>
      <c r="MT52" s="277">
        <v>0</v>
      </c>
      <c r="MU52" s="277">
        <v>0</v>
      </c>
      <c r="MV52" s="277">
        <v>0</v>
      </c>
      <c r="MW52" s="277">
        <v>0</v>
      </c>
      <c r="MX52" s="277">
        <v>0</v>
      </c>
      <c r="MY52" s="277">
        <v>0</v>
      </c>
      <c r="MZ52" s="277">
        <v>0</v>
      </c>
      <c r="NA52" s="277">
        <v>0</v>
      </c>
      <c r="NB52" s="277">
        <v>0</v>
      </c>
      <c r="NC52" s="277">
        <v>0</v>
      </c>
      <c r="ND52" s="277">
        <v>0</v>
      </c>
      <c r="NE52" s="277">
        <v>0</v>
      </c>
      <c r="NF52" s="277">
        <v>0</v>
      </c>
      <c r="NG52" s="277">
        <v>0</v>
      </c>
      <c r="NH52" s="277">
        <v>0</v>
      </c>
      <c r="NI52" s="277">
        <v>0</v>
      </c>
      <c r="NJ52" s="277">
        <v>0</v>
      </c>
      <c r="NK52" s="277">
        <v>0</v>
      </c>
      <c r="NL52" s="277">
        <v>0</v>
      </c>
      <c r="NM52" s="277">
        <v>0</v>
      </c>
      <c r="NN52" s="277">
        <v>0</v>
      </c>
      <c r="NO52" s="277">
        <v>0</v>
      </c>
      <c r="NP52" s="277">
        <v>0</v>
      </c>
      <c r="NQ52" s="277">
        <v>0</v>
      </c>
      <c r="NR52" s="277">
        <v>0</v>
      </c>
      <c r="NS52" s="277">
        <v>0</v>
      </c>
      <c r="NT52" s="277">
        <v>0</v>
      </c>
      <c r="NU52" s="277">
        <v>0</v>
      </c>
      <c r="NV52" s="277">
        <v>0</v>
      </c>
      <c r="NW52" s="277">
        <v>0</v>
      </c>
      <c r="NX52" s="277">
        <v>0</v>
      </c>
      <c r="NY52" s="277">
        <v>0</v>
      </c>
      <c r="NZ52" s="277">
        <v>0</v>
      </c>
      <c r="OA52" s="277">
        <v>0</v>
      </c>
      <c r="OB52" s="277">
        <v>0</v>
      </c>
      <c r="OC52" s="277">
        <v>0</v>
      </c>
      <c r="OD52" s="277">
        <v>0</v>
      </c>
      <c r="OE52" s="277">
        <v>0</v>
      </c>
      <c r="OF52" s="277">
        <v>0</v>
      </c>
      <c r="OG52" s="277">
        <v>0</v>
      </c>
      <c r="OH52" s="277">
        <v>0</v>
      </c>
      <c r="OI52" s="277">
        <v>0</v>
      </c>
      <c r="OJ52" s="277">
        <v>0</v>
      </c>
      <c r="OK52" s="277">
        <v>0</v>
      </c>
      <c r="OL52" s="277">
        <v>0</v>
      </c>
      <c r="OM52" s="277">
        <v>0</v>
      </c>
      <c r="ON52" s="277">
        <v>0</v>
      </c>
      <c r="OO52" s="277">
        <v>0</v>
      </c>
      <c r="OP52" s="277">
        <v>0</v>
      </c>
      <c r="OQ52" s="277">
        <v>0</v>
      </c>
      <c r="OR52" s="277">
        <v>0</v>
      </c>
      <c r="OS52" s="277">
        <v>0</v>
      </c>
      <c r="OT52" s="277">
        <v>0</v>
      </c>
      <c r="OU52" s="277">
        <v>0</v>
      </c>
      <c r="OV52" s="277">
        <v>0</v>
      </c>
      <c r="OW52" s="277">
        <v>0</v>
      </c>
      <c r="OX52" s="277">
        <v>0</v>
      </c>
      <c r="OY52" s="277">
        <v>0</v>
      </c>
      <c r="OZ52" s="277">
        <v>0</v>
      </c>
      <c r="PA52" s="277">
        <v>0</v>
      </c>
      <c r="PB52" s="277">
        <v>0</v>
      </c>
      <c r="PC52" s="277">
        <v>0</v>
      </c>
      <c r="PD52" s="277">
        <v>0</v>
      </c>
      <c r="PE52" s="277">
        <v>0</v>
      </c>
      <c r="PF52" s="277">
        <v>0</v>
      </c>
      <c r="PG52" s="277">
        <v>0</v>
      </c>
      <c r="PH52" s="277">
        <v>0</v>
      </c>
      <c r="PI52" s="277">
        <v>0</v>
      </c>
      <c r="PJ52" s="277">
        <v>0</v>
      </c>
      <c r="PK52" s="277">
        <v>0</v>
      </c>
      <c r="PL52" s="277">
        <v>0</v>
      </c>
      <c r="PM52" s="277">
        <v>0</v>
      </c>
      <c r="PN52" s="277">
        <v>0</v>
      </c>
      <c r="PO52" s="277">
        <v>0</v>
      </c>
      <c r="PP52" s="277">
        <v>0</v>
      </c>
      <c r="PQ52" s="277">
        <v>0</v>
      </c>
      <c r="PR52" s="277">
        <v>0</v>
      </c>
      <c r="PS52" s="277">
        <v>0</v>
      </c>
      <c r="PT52" s="277">
        <v>0</v>
      </c>
      <c r="PU52" s="277">
        <v>0</v>
      </c>
      <c r="PV52" s="277">
        <v>0</v>
      </c>
      <c r="PW52" s="277">
        <v>0</v>
      </c>
      <c r="PX52" s="277">
        <v>0</v>
      </c>
      <c r="PY52" s="277">
        <v>0</v>
      </c>
      <c r="PZ52" s="277">
        <v>0</v>
      </c>
      <c r="QA52" s="277">
        <v>0</v>
      </c>
      <c r="QB52" s="277">
        <v>0</v>
      </c>
      <c r="QC52" s="277">
        <v>0</v>
      </c>
      <c r="QD52" s="277">
        <v>0</v>
      </c>
      <c r="QE52" s="277">
        <v>0</v>
      </c>
      <c r="QF52" s="277">
        <v>0</v>
      </c>
      <c r="QG52" s="277">
        <v>0</v>
      </c>
      <c r="QH52" s="277">
        <v>0</v>
      </c>
      <c r="QI52" s="277">
        <v>0</v>
      </c>
      <c r="QJ52" s="277">
        <v>0</v>
      </c>
      <c r="QK52" s="277">
        <v>0</v>
      </c>
      <c r="QL52" s="277">
        <v>0</v>
      </c>
      <c r="QM52" s="277">
        <v>0</v>
      </c>
      <c r="QN52" s="277">
        <v>0</v>
      </c>
      <c r="QO52" s="277">
        <v>0</v>
      </c>
      <c r="QP52" s="277">
        <v>0</v>
      </c>
      <c r="QQ52" s="277">
        <v>0</v>
      </c>
      <c r="QR52" s="277">
        <v>0</v>
      </c>
      <c r="QS52" s="277">
        <v>0</v>
      </c>
      <c r="QT52" s="277">
        <v>0</v>
      </c>
      <c r="QU52" s="277">
        <v>0</v>
      </c>
      <c r="QV52" s="277">
        <v>0</v>
      </c>
      <c r="QW52" s="277">
        <v>0</v>
      </c>
      <c r="QX52" s="277">
        <v>0</v>
      </c>
      <c r="QY52" s="277">
        <v>0</v>
      </c>
      <c r="QZ52" s="277">
        <v>0</v>
      </c>
      <c r="RA52" s="277">
        <v>0</v>
      </c>
      <c r="RB52" s="277">
        <v>0</v>
      </c>
      <c r="RC52" s="277">
        <v>0</v>
      </c>
      <c r="RD52" s="277">
        <v>0</v>
      </c>
      <c r="RE52" s="277">
        <v>0</v>
      </c>
      <c r="RF52" s="277">
        <v>0</v>
      </c>
      <c r="RG52" s="277">
        <v>0</v>
      </c>
      <c r="RH52" s="277">
        <v>0</v>
      </c>
      <c r="RI52" s="277">
        <v>0</v>
      </c>
      <c r="RJ52" s="277">
        <v>0</v>
      </c>
      <c r="RK52" s="277">
        <v>0</v>
      </c>
      <c r="RL52" s="277">
        <v>0</v>
      </c>
      <c r="RM52" s="277">
        <v>0</v>
      </c>
      <c r="RN52" s="277">
        <v>0</v>
      </c>
      <c r="RO52" s="277">
        <v>0</v>
      </c>
      <c r="RP52" s="277">
        <v>0</v>
      </c>
      <c r="RQ52" s="277">
        <v>0</v>
      </c>
      <c r="RR52" s="277">
        <v>0</v>
      </c>
      <c r="RS52" s="277">
        <v>0</v>
      </c>
      <c r="RT52" s="277">
        <v>0</v>
      </c>
      <c r="RU52" s="277">
        <v>0</v>
      </c>
      <c r="RV52" s="277">
        <v>0</v>
      </c>
      <c r="RW52" s="277">
        <v>0</v>
      </c>
      <c r="RX52" s="277">
        <v>0</v>
      </c>
      <c r="RY52" s="277">
        <v>0</v>
      </c>
      <c r="RZ52" s="277">
        <v>0</v>
      </c>
      <c r="SA52" s="277">
        <v>0</v>
      </c>
      <c r="SB52" s="277">
        <v>0</v>
      </c>
      <c r="SC52" s="277">
        <v>0</v>
      </c>
      <c r="SD52" s="277">
        <v>0</v>
      </c>
      <c r="SE52" s="277">
        <v>0</v>
      </c>
      <c r="SF52" s="277">
        <v>0</v>
      </c>
      <c r="SG52" s="277">
        <v>0</v>
      </c>
      <c r="SH52" s="277">
        <v>0</v>
      </c>
      <c r="SI52" s="277">
        <v>0</v>
      </c>
      <c r="SJ52" s="277">
        <v>0</v>
      </c>
      <c r="SK52" s="277">
        <v>0</v>
      </c>
      <c r="SL52" s="277">
        <v>0</v>
      </c>
      <c r="SM52" s="277">
        <v>0</v>
      </c>
      <c r="SN52" s="277">
        <v>0</v>
      </c>
      <c r="SO52" s="277">
        <v>0</v>
      </c>
      <c r="SP52" s="277">
        <v>0</v>
      </c>
      <c r="SQ52" s="277">
        <v>0</v>
      </c>
      <c r="SR52" s="277">
        <v>0</v>
      </c>
      <c r="SS52" s="277">
        <v>0</v>
      </c>
      <c r="ST52" s="277">
        <v>0</v>
      </c>
      <c r="SU52" s="277">
        <v>0</v>
      </c>
      <c r="SV52" s="277">
        <v>0</v>
      </c>
      <c r="SW52" s="277">
        <v>0</v>
      </c>
      <c r="SX52" s="277">
        <v>0</v>
      </c>
      <c r="SY52" s="277">
        <v>0</v>
      </c>
      <c r="SZ52" s="277">
        <v>0</v>
      </c>
      <c r="TA52" s="277">
        <v>0</v>
      </c>
      <c r="TB52" s="277">
        <v>0</v>
      </c>
      <c r="TC52" s="277">
        <v>0</v>
      </c>
      <c r="TD52" s="277">
        <v>0</v>
      </c>
      <c r="TE52" s="277">
        <v>0</v>
      </c>
      <c r="TF52" s="277">
        <v>0</v>
      </c>
      <c r="TG52" s="277">
        <v>0</v>
      </c>
      <c r="TH52" s="277">
        <v>0</v>
      </c>
      <c r="TI52" s="277">
        <v>0</v>
      </c>
      <c r="TJ52" s="277">
        <v>0</v>
      </c>
      <c r="TK52" s="277">
        <v>0</v>
      </c>
      <c r="TL52" s="277">
        <v>0</v>
      </c>
      <c r="TM52" s="277">
        <v>0</v>
      </c>
      <c r="TN52" s="277">
        <v>0</v>
      </c>
      <c r="TO52" s="277">
        <v>0</v>
      </c>
      <c r="TP52" s="277">
        <v>0</v>
      </c>
      <c r="TQ52" s="277">
        <v>0</v>
      </c>
      <c r="TR52" s="277">
        <v>0</v>
      </c>
      <c r="TS52" s="277">
        <v>0</v>
      </c>
      <c r="TT52" s="277">
        <v>0</v>
      </c>
      <c r="TU52" s="277">
        <v>0</v>
      </c>
      <c r="TV52" s="277">
        <v>0</v>
      </c>
      <c r="TW52" s="277">
        <v>0</v>
      </c>
      <c r="TX52" s="277">
        <v>0</v>
      </c>
      <c r="TY52" s="277">
        <v>0</v>
      </c>
      <c r="TZ52" s="277">
        <v>0</v>
      </c>
      <c r="UA52" s="277">
        <v>0</v>
      </c>
      <c r="UB52" s="277">
        <v>0</v>
      </c>
      <c r="UC52" s="277">
        <v>0</v>
      </c>
      <c r="UD52" s="277">
        <v>0</v>
      </c>
      <c r="UE52" s="277">
        <v>0</v>
      </c>
      <c r="UF52" s="277">
        <v>0</v>
      </c>
      <c r="UG52" s="277">
        <v>0</v>
      </c>
      <c r="UH52" s="277">
        <v>0</v>
      </c>
      <c r="UI52" s="277">
        <v>0</v>
      </c>
      <c r="UJ52" s="277">
        <v>0</v>
      </c>
      <c r="UK52" s="277">
        <v>0</v>
      </c>
      <c r="UL52" s="277">
        <v>0</v>
      </c>
      <c r="UM52" s="277">
        <v>0</v>
      </c>
      <c r="UN52" s="277">
        <v>0</v>
      </c>
      <c r="UO52" s="277">
        <v>0</v>
      </c>
      <c r="UP52" s="277">
        <v>0</v>
      </c>
      <c r="UQ52" s="277">
        <v>0</v>
      </c>
      <c r="UR52" s="277">
        <v>0</v>
      </c>
      <c r="US52" s="277">
        <v>0</v>
      </c>
      <c r="UT52" s="277">
        <v>0</v>
      </c>
      <c r="UU52" s="277">
        <v>0</v>
      </c>
      <c r="UV52" s="277">
        <v>0</v>
      </c>
      <c r="UW52" s="277">
        <v>0</v>
      </c>
      <c r="UX52" s="277">
        <v>0</v>
      </c>
      <c r="UY52" s="277">
        <v>0</v>
      </c>
      <c r="UZ52" s="277">
        <v>0</v>
      </c>
      <c r="VA52" s="277">
        <v>0</v>
      </c>
      <c r="VB52" s="277">
        <v>0</v>
      </c>
      <c r="VC52" s="277">
        <v>0</v>
      </c>
      <c r="VD52" s="277">
        <v>0</v>
      </c>
      <c r="VE52" s="277">
        <v>0</v>
      </c>
      <c r="VF52" s="277">
        <v>0</v>
      </c>
      <c r="VG52" s="277">
        <v>0</v>
      </c>
      <c r="VH52" s="277">
        <v>0</v>
      </c>
      <c r="VI52" s="277">
        <v>0</v>
      </c>
      <c r="VJ52" s="277">
        <v>0</v>
      </c>
      <c r="VK52" s="277">
        <v>0</v>
      </c>
      <c r="VL52" s="277">
        <v>0</v>
      </c>
      <c r="VM52" s="277">
        <v>0</v>
      </c>
      <c r="VN52" s="277">
        <v>0</v>
      </c>
      <c r="VO52" s="277">
        <v>0</v>
      </c>
      <c r="VP52" s="277">
        <v>0</v>
      </c>
      <c r="VQ52" s="277">
        <v>0</v>
      </c>
      <c r="VR52" s="277">
        <v>0</v>
      </c>
      <c r="VS52" s="277">
        <v>0</v>
      </c>
      <c r="VT52" s="277">
        <v>0</v>
      </c>
      <c r="VU52" s="277">
        <v>0</v>
      </c>
      <c r="VV52" s="277">
        <v>0</v>
      </c>
      <c r="VW52" s="277">
        <v>0</v>
      </c>
      <c r="VX52" s="277">
        <v>0</v>
      </c>
      <c r="VY52" s="277">
        <v>0</v>
      </c>
      <c r="VZ52" s="277">
        <v>0</v>
      </c>
      <c r="WA52" s="277">
        <v>0</v>
      </c>
      <c r="WB52" s="277">
        <v>0</v>
      </c>
      <c r="WC52" s="277">
        <v>0</v>
      </c>
      <c r="WD52" s="277">
        <v>0</v>
      </c>
      <c r="WE52" s="277">
        <v>0</v>
      </c>
      <c r="WF52" s="277">
        <v>0</v>
      </c>
      <c r="WG52" s="277">
        <v>0</v>
      </c>
      <c r="WH52" s="277">
        <v>0</v>
      </c>
      <c r="WI52" s="277">
        <v>0</v>
      </c>
      <c r="WJ52" s="277">
        <v>0</v>
      </c>
      <c r="WK52" s="277">
        <v>0</v>
      </c>
      <c r="WL52" s="277">
        <v>0</v>
      </c>
      <c r="WM52" s="277">
        <v>0</v>
      </c>
      <c r="WN52" s="277">
        <v>0</v>
      </c>
      <c r="WO52" s="277">
        <v>0</v>
      </c>
      <c r="WP52" s="277">
        <v>0</v>
      </c>
      <c r="WQ52" s="277">
        <v>0</v>
      </c>
      <c r="WR52" s="277">
        <v>0</v>
      </c>
      <c r="WS52" s="277">
        <v>0</v>
      </c>
      <c r="WT52" s="277">
        <v>0</v>
      </c>
      <c r="WU52" s="277">
        <v>0</v>
      </c>
      <c r="WV52" s="277">
        <v>0</v>
      </c>
      <c r="WW52" s="277">
        <v>0</v>
      </c>
      <c r="WX52" s="277">
        <v>0</v>
      </c>
      <c r="WY52" s="277">
        <v>0</v>
      </c>
      <c r="WZ52" s="277">
        <v>0</v>
      </c>
      <c r="XA52" s="277">
        <v>0</v>
      </c>
      <c r="XB52" s="277">
        <v>0</v>
      </c>
      <c r="XC52" s="277">
        <v>0</v>
      </c>
      <c r="XD52" s="277">
        <v>0</v>
      </c>
      <c r="XE52" s="277">
        <v>0</v>
      </c>
      <c r="XF52" s="277">
        <v>0</v>
      </c>
      <c r="XG52" s="277">
        <v>0</v>
      </c>
      <c r="XH52" s="277">
        <v>0</v>
      </c>
      <c r="XI52" s="277">
        <v>0</v>
      </c>
      <c r="XJ52" s="277">
        <v>0</v>
      </c>
      <c r="XK52" s="277">
        <v>0</v>
      </c>
      <c r="XL52" s="277">
        <v>0</v>
      </c>
      <c r="XM52" s="277">
        <v>0</v>
      </c>
      <c r="XN52" s="277">
        <v>0</v>
      </c>
      <c r="XO52" s="277">
        <v>0</v>
      </c>
      <c r="XP52" s="277">
        <v>0</v>
      </c>
      <c r="XQ52" s="277">
        <v>0</v>
      </c>
      <c r="XR52" s="277">
        <v>0</v>
      </c>
      <c r="XS52" s="277">
        <v>0</v>
      </c>
      <c r="XT52" s="277">
        <v>0</v>
      </c>
      <c r="XU52" s="277">
        <v>0</v>
      </c>
      <c r="XV52" s="277">
        <v>0</v>
      </c>
      <c r="XW52" s="277">
        <v>0</v>
      </c>
      <c r="XX52" s="277">
        <v>0</v>
      </c>
      <c r="XY52" s="277">
        <v>0</v>
      </c>
      <c r="XZ52" s="277">
        <v>0</v>
      </c>
      <c r="YA52" s="277">
        <v>0</v>
      </c>
      <c r="YB52" s="277">
        <v>0</v>
      </c>
      <c r="YC52" s="277">
        <v>0</v>
      </c>
      <c r="YD52" s="277">
        <v>0</v>
      </c>
      <c r="YE52" s="277">
        <v>0</v>
      </c>
      <c r="YF52" s="277">
        <v>0</v>
      </c>
      <c r="YG52" s="277">
        <v>0</v>
      </c>
      <c r="YH52" s="277">
        <v>0</v>
      </c>
      <c r="YI52" s="277">
        <v>0</v>
      </c>
      <c r="YJ52" s="277">
        <v>0</v>
      </c>
      <c r="YK52" s="277">
        <v>0</v>
      </c>
      <c r="YL52" s="277">
        <v>0</v>
      </c>
      <c r="YM52" s="277">
        <v>0</v>
      </c>
      <c r="YN52" s="277">
        <v>0</v>
      </c>
      <c r="YO52" s="277">
        <v>0</v>
      </c>
      <c r="YP52" s="277">
        <v>0</v>
      </c>
      <c r="YQ52" s="277">
        <v>0</v>
      </c>
      <c r="YR52" s="277">
        <v>0</v>
      </c>
      <c r="YS52" s="277">
        <v>0</v>
      </c>
      <c r="YT52" s="277">
        <v>0</v>
      </c>
      <c r="YU52" s="277">
        <v>0</v>
      </c>
      <c r="YV52" s="277">
        <v>0</v>
      </c>
      <c r="YW52" s="277">
        <v>0</v>
      </c>
      <c r="YX52" s="277">
        <v>0</v>
      </c>
      <c r="YY52" s="277">
        <v>0</v>
      </c>
      <c r="YZ52" s="277">
        <v>0</v>
      </c>
      <c r="ZA52" s="277">
        <v>0</v>
      </c>
      <c r="ZB52" s="277">
        <v>0</v>
      </c>
      <c r="ZC52" s="277">
        <v>0</v>
      </c>
      <c r="ZD52" s="277">
        <v>0</v>
      </c>
      <c r="ZE52" s="277">
        <v>0</v>
      </c>
      <c r="ZF52" s="277">
        <v>0</v>
      </c>
      <c r="ZG52" s="277">
        <v>0</v>
      </c>
      <c r="ZH52" s="277">
        <v>0</v>
      </c>
      <c r="ZI52" s="277">
        <v>0</v>
      </c>
      <c r="ZJ52" s="277">
        <v>0</v>
      </c>
      <c r="ZK52" s="277">
        <v>0</v>
      </c>
      <c r="ZL52" s="277">
        <v>0</v>
      </c>
      <c r="ZM52" s="277">
        <v>0</v>
      </c>
      <c r="ZN52" s="277">
        <v>0</v>
      </c>
      <c r="ZO52" s="277">
        <v>0</v>
      </c>
      <c r="ZP52" s="277">
        <v>0</v>
      </c>
      <c r="ZQ52" s="277">
        <v>0</v>
      </c>
      <c r="ZR52" s="277">
        <v>0</v>
      </c>
      <c r="ZS52" s="277">
        <v>0</v>
      </c>
      <c r="ZT52" s="277">
        <v>0</v>
      </c>
      <c r="ZU52" s="277">
        <v>0</v>
      </c>
      <c r="ZV52" s="277">
        <v>0</v>
      </c>
      <c r="ZW52" s="277">
        <v>0</v>
      </c>
      <c r="ZX52" s="277">
        <v>0</v>
      </c>
      <c r="ZY52" s="277">
        <v>0</v>
      </c>
      <c r="ZZ52" s="277">
        <v>0</v>
      </c>
      <c r="AAA52" s="277">
        <v>0</v>
      </c>
      <c r="AAB52" s="277">
        <v>0</v>
      </c>
      <c r="AAC52" s="277">
        <v>0</v>
      </c>
      <c r="AAD52" s="277">
        <v>0</v>
      </c>
      <c r="AAE52" s="277">
        <v>0</v>
      </c>
      <c r="AAF52" s="277">
        <v>0</v>
      </c>
      <c r="AAG52" s="277">
        <v>0</v>
      </c>
      <c r="AAH52" s="277">
        <v>0</v>
      </c>
      <c r="AAI52" s="277">
        <v>0</v>
      </c>
      <c r="AAJ52" s="277">
        <v>0</v>
      </c>
      <c r="AAK52" s="277">
        <v>0</v>
      </c>
      <c r="AAL52" s="277">
        <v>0</v>
      </c>
      <c r="AAM52" s="277">
        <v>0</v>
      </c>
      <c r="AAN52" s="277">
        <v>0</v>
      </c>
      <c r="AAO52" s="181"/>
    </row>
    <row r="53" spans="1:731" x14ac:dyDescent="0.3">
      <c r="D53" s="3" t="s">
        <v>448</v>
      </c>
      <c r="F53" s="3">
        <v>666505</v>
      </c>
      <c r="G53" s="3" t="s">
        <v>70</v>
      </c>
      <c r="H53" s="275">
        <f t="shared" si="104"/>
        <v>16.75</v>
      </c>
      <c r="I53" s="135" t="str">
        <f t="shared" si="104"/>
        <v/>
      </c>
      <c r="J53" s="276" t="str">
        <f t="shared" si="104"/>
        <v/>
      </c>
      <c r="K53" s="275" cm="1">
        <f t="array" ref="K53">IFERROR(
  _xlfn.STDEV.S(
    IF(
      ($AA$19:$AAN$19=K$50) *
      ($AA53:$AAN53&gt;0) *
      ($AA$17:$AAN$17 &gt;= $H$47) *
      ($AA$17:$AAN$17 &lt;= $I$47),
      $AA53:$AAN53
    )
  ),
  ""
)</f>
        <v>7.2318738927058144</v>
      </c>
      <c r="L53" s="135" t="str" cm="1">
        <f t="array" ref="L53">IFERROR(
  _xlfn.STDEV.S(
    IF(
      ($AA$19:$AAN$19=L$50) *
      ($AA53:$AAN53&gt;0) *
      ($AA$17:$AAN$17 &gt;= $H$47) *
      ($AA$17:$AAN$17 &lt;= $I$47),
      $AA53:$AAN53
    )
  ),
  ""
)</f>
        <v/>
      </c>
      <c r="M53" s="276" cm="1">
        <f t="array" ref="M53">IFERROR(
  _xlfn.STDEV.S(
    IF(
      ($AA$19:$AAN$19=M$50) *
      ($AA53:$AAN53&gt;0) *
      ($AA$17:$AAN$17 &gt;= $H$47) *
      ($AA$17:$AAN$17 &lt;= $I$47),
      $AA53:$AAN53
    )
  ),
  ""
)</f>
        <v>0</v>
      </c>
      <c r="N53" s="275">
        <f t="shared" si="105"/>
        <v>28</v>
      </c>
      <c r="O53" s="135">
        <f t="shared" si="105"/>
        <v>0</v>
      </c>
      <c r="P53" s="276">
        <f t="shared" si="105"/>
        <v>14</v>
      </c>
      <c r="Q53">
        <f>VLOOKUP($F53,Old!$C$23:$G$43,3)</f>
        <v>0.2</v>
      </c>
      <c r="R53">
        <f t="shared" si="106"/>
        <v>3.35</v>
      </c>
      <c r="S53" t="str">
        <f t="shared" si="106"/>
        <v/>
      </c>
      <c r="T53" t="str">
        <f t="shared" si="107"/>
        <v/>
      </c>
      <c r="U53">
        <f>VLOOKUP($F53,Old!$C$23:$G$43,5)</f>
        <v>0.2</v>
      </c>
      <c r="V53">
        <f t="shared" si="108"/>
        <v>3.35</v>
      </c>
      <c r="Z53" s="3">
        <v>666505</v>
      </c>
      <c r="AA53" s="277">
        <v>0</v>
      </c>
      <c r="AB53" s="277">
        <v>0</v>
      </c>
      <c r="AC53" s="277">
        <v>0</v>
      </c>
      <c r="AD53" s="277">
        <v>0</v>
      </c>
      <c r="AE53" s="277">
        <v>0</v>
      </c>
      <c r="AF53" s="277">
        <v>0</v>
      </c>
      <c r="AG53" s="277">
        <v>0</v>
      </c>
      <c r="AH53" s="277">
        <v>0</v>
      </c>
      <c r="AI53" s="277">
        <v>0</v>
      </c>
      <c r="AJ53" s="277">
        <v>0</v>
      </c>
      <c r="AK53" s="277">
        <v>0</v>
      </c>
      <c r="AL53" s="277">
        <v>0</v>
      </c>
      <c r="AM53" s="277">
        <v>0</v>
      </c>
      <c r="AN53" s="277">
        <v>0</v>
      </c>
      <c r="AO53" s="277">
        <v>0</v>
      </c>
      <c r="AP53" s="277">
        <v>0</v>
      </c>
      <c r="AQ53" s="277">
        <v>0</v>
      </c>
      <c r="AR53" s="277">
        <v>0</v>
      </c>
      <c r="AS53" s="277">
        <v>0</v>
      </c>
      <c r="AT53" s="277">
        <v>0</v>
      </c>
      <c r="AU53" s="277">
        <v>0</v>
      </c>
      <c r="AV53" s="277">
        <v>0</v>
      </c>
      <c r="AW53" s="277">
        <v>0</v>
      </c>
      <c r="AX53" s="277">
        <v>0</v>
      </c>
      <c r="AY53" s="277">
        <v>0</v>
      </c>
      <c r="AZ53" s="277">
        <v>0</v>
      </c>
      <c r="BA53" s="277">
        <v>0</v>
      </c>
      <c r="BB53" s="277">
        <v>0</v>
      </c>
      <c r="BC53" s="277">
        <v>0</v>
      </c>
      <c r="BD53" s="277">
        <v>0</v>
      </c>
      <c r="BE53" s="277">
        <v>0</v>
      </c>
      <c r="BF53" s="277">
        <v>0</v>
      </c>
      <c r="BG53" s="277">
        <v>0</v>
      </c>
      <c r="BH53" s="277">
        <v>0</v>
      </c>
      <c r="BI53" s="277">
        <v>0</v>
      </c>
      <c r="BJ53" s="277">
        <v>0</v>
      </c>
      <c r="BK53" s="277">
        <v>0</v>
      </c>
      <c r="BL53" s="277">
        <v>0</v>
      </c>
      <c r="BM53" s="277">
        <v>0</v>
      </c>
      <c r="BN53" s="277">
        <v>0</v>
      </c>
      <c r="BO53" s="277">
        <v>0</v>
      </c>
      <c r="BP53" s="277">
        <v>0</v>
      </c>
      <c r="BQ53" s="277">
        <v>0</v>
      </c>
      <c r="BR53" s="277">
        <v>0</v>
      </c>
      <c r="BS53" s="277">
        <v>0</v>
      </c>
      <c r="BT53" s="277">
        <v>0</v>
      </c>
      <c r="BU53" s="277">
        <v>0</v>
      </c>
      <c r="BV53" s="277">
        <v>0</v>
      </c>
      <c r="BW53" s="277">
        <v>0</v>
      </c>
      <c r="BX53" s="277">
        <v>0</v>
      </c>
      <c r="BY53" s="277">
        <v>0</v>
      </c>
      <c r="BZ53" s="277">
        <v>0</v>
      </c>
      <c r="CA53" s="277">
        <v>0</v>
      </c>
      <c r="CB53" s="277">
        <v>0</v>
      </c>
      <c r="CC53" s="277">
        <v>0</v>
      </c>
      <c r="CD53" s="277">
        <v>0</v>
      </c>
      <c r="CE53" s="277">
        <v>0</v>
      </c>
      <c r="CF53" s="277">
        <v>0</v>
      </c>
      <c r="CG53" s="277">
        <v>0</v>
      </c>
      <c r="CH53" s="277">
        <v>0</v>
      </c>
      <c r="CI53" s="277">
        <v>0</v>
      </c>
      <c r="CJ53" s="277">
        <v>0</v>
      </c>
      <c r="CK53" s="277">
        <v>0</v>
      </c>
      <c r="CL53" s="277">
        <v>0</v>
      </c>
      <c r="CM53" s="277">
        <v>0</v>
      </c>
      <c r="CN53" s="277">
        <v>0</v>
      </c>
      <c r="CO53" s="277">
        <v>0</v>
      </c>
      <c r="CP53" s="277">
        <v>0</v>
      </c>
      <c r="CQ53" s="277">
        <v>0</v>
      </c>
      <c r="CR53" s="277">
        <v>0</v>
      </c>
      <c r="CS53" s="277">
        <v>0</v>
      </c>
      <c r="CT53" s="277">
        <v>0</v>
      </c>
      <c r="CU53" s="277">
        <v>0</v>
      </c>
      <c r="CV53" s="277">
        <v>0</v>
      </c>
      <c r="CW53" s="277">
        <v>0</v>
      </c>
      <c r="CX53" s="277">
        <v>0</v>
      </c>
      <c r="CY53" s="277">
        <v>0</v>
      </c>
      <c r="CZ53" s="277">
        <v>0</v>
      </c>
      <c r="DA53" s="277">
        <v>0</v>
      </c>
      <c r="DB53" s="277">
        <v>0</v>
      </c>
      <c r="DC53" s="277">
        <v>0</v>
      </c>
      <c r="DD53" s="277">
        <v>0</v>
      </c>
      <c r="DE53" s="277">
        <v>0</v>
      </c>
      <c r="DF53" s="277">
        <v>0</v>
      </c>
      <c r="DG53" s="277">
        <v>0</v>
      </c>
      <c r="DH53" s="277">
        <v>0</v>
      </c>
      <c r="DI53" s="277">
        <v>0</v>
      </c>
      <c r="DJ53" s="277">
        <v>0</v>
      </c>
      <c r="DK53" s="277">
        <v>0</v>
      </c>
      <c r="DL53" s="277">
        <v>0</v>
      </c>
      <c r="DM53" s="277">
        <v>0</v>
      </c>
      <c r="DN53" s="277">
        <v>0</v>
      </c>
      <c r="DO53" s="277">
        <v>0</v>
      </c>
      <c r="DP53" s="277">
        <v>0</v>
      </c>
      <c r="DQ53" s="277">
        <v>0</v>
      </c>
      <c r="DR53" s="277">
        <v>0</v>
      </c>
      <c r="DS53" s="277">
        <v>0</v>
      </c>
      <c r="DT53" s="277">
        <v>0</v>
      </c>
      <c r="DU53" s="277">
        <v>0</v>
      </c>
      <c r="DV53" s="277">
        <v>0</v>
      </c>
      <c r="DW53" s="277">
        <v>0</v>
      </c>
      <c r="DX53" s="277">
        <v>0</v>
      </c>
      <c r="DY53" s="277">
        <v>0</v>
      </c>
      <c r="DZ53" s="277">
        <v>0</v>
      </c>
      <c r="EA53" s="277">
        <v>0</v>
      </c>
      <c r="EB53" s="277">
        <v>0</v>
      </c>
      <c r="EC53" s="277">
        <v>0</v>
      </c>
      <c r="ED53" s="277">
        <v>0</v>
      </c>
      <c r="EE53" s="277">
        <v>0</v>
      </c>
      <c r="EF53" s="277">
        <v>0</v>
      </c>
      <c r="EG53" s="277">
        <v>0</v>
      </c>
      <c r="EH53" s="277">
        <v>0</v>
      </c>
      <c r="EI53" s="277">
        <v>0</v>
      </c>
      <c r="EJ53" s="277">
        <v>0</v>
      </c>
      <c r="EK53" s="277">
        <v>0</v>
      </c>
      <c r="EL53" s="277">
        <v>0</v>
      </c>
      <c r="EM53" s="277">
        <v>0</v>
      </c>
      <c r="EN53" s="277">
        <v>0</v>
      </c>
      <c r="EO53" s="277">
        <v>0</v>
      </c>
      <c r="EP53" s="277">
        <v>0</v>
      </c>
      <c r="EQ53" s="277">
        <v>0</v>
      </c>
      <c r="ER53" s="277">
        <v>0</v>
      </c>
      <c r="ES53" s="277">
        <v>0</v>
      </c>
      <c r="ET53" s="277">
        <v>0</v>
      </c>
      <c r="EU53" s="277">
        <v>0</v>
      </c>
      <c r="EV53" s="277">
        <v>0</v>
      </c>
      <c r="EW53" s="277">
        <v>0</v>
      </c>
      <c r="EX53" s="277">
        <v>0</v>
      </c>
      <c r="EY53" s="277">
        <v>0</v>
      </c>
      <c r="EZ53" s="277">
        <v>0</v>
      </c>
      <c r="FA53" s="277">
        <v>0</v>
      </c>
      <c r="FB53" s="277">
        <v>0</v>
      </c>
      <c r="FC53" s="277">
        <v>0</v>
      </c>
      <c r="FD53" s="277">
        <v>0</v>
      </c>
      <c r="FE53" s="277">
        <v>0</v>
      </c>
      <c r="FF53" s="277">
        <v>0</v>
      </c>
      <c r="FG53" s="277">
        <v>0</v>
      </c>
      <c r="FH53" s="277">
        <v>10</v>
      </c>
      <c r="FI53" s="277">
        <v>0</v>
      </c>
      <c r="FJ53" s="277">
        <v>0</v>
      </c>
      <c r="FK53" s="277">
        <v>0</v>
      </c>
      <c r="FL53" s="277">
        <v>0</v>
      </c>
      <c r="FM53" s="277">
        <v>0</v>
      </c>
      <c r="FN53" s="277">
        <v>0</v>
      </c>
      <c r="FO53" s="277">
        <v>0</v>
      </c>
      <c r="FP53" s="277">
        <v>0</v>
      </c>
      <c r="FQ53" s="277">
        <v>0</v>
      </c>
      <c r="FR53" s="277">
        <v>0</v>
      </c>
      <c r="FS53" s="277">
        <v>0</v>
      </c>
      <c r="FT53" s="277">
        <v>0</v>
      </c>
      <c r="FU53" s="277">
        <v>0</v>
      </c>
      <c r="FV53" s="277">
        <v>0</v>
      </c>
      <c r="FW53" s="277">
        <v>12</v>
      </c>
      <c r="FX53" s="277">
        <v>0</v>
      </c>
      <c r="FY53" s="277">
        <v>0</v>
      </c>
      <c r="FZ53" s="277">
        <v>0</v>
      </c>
      <c r="GA53" s="277">
        <v>0</v>
      </c>
      <c r="GB53" s="277">
        <v>0</v>
      </c>
      <c r="GC53" s="277">
        <v>0</v>
      </c>
      <c r="GD53" s="277">
        <v>0</v>
      </c>
      <c r="GE53" s="277">
        <v>0</v>
      </c>
      <c r="GF53" s="277">
        <v>0</v>
      </c>
      <c r="GG53" s="277">
        <v>0</v>
      </c>
      <c r="GH53" s="277">
        <v>0</v>
      </c>
      <c r="GI53" s="277">
        <v>0</v>
      </c>
      <c r="GJ53" s="277">
        <v>0</v>
      </c>
      <c r="GK53" s="277">
        <v>0</v>
      </c>
      <c r="GL53" s="277">
        <v>12</v>
      </c>
      <c r="GM53" s="277">
        <v>0</v>
      </c>
      <c r="GN53" s="277">
        <v>0</v>
      </c>
      <c r="GO53" s="277">
        <v>0</v>
      </c>
      <c r="GP53" s="277">
        <v>0</v>
      </c>
      <c r="GQ53" s="277">
        <v>0</v>
      </c>
      <c r="GR53" s="277">
        <v>0</v>
      </c>
      <c r="GS53" s="277">
        <v>0</v>
      </c>
      <c r="GT53" s="277">
        <v>0</v>
      </c>
      <c r="GU53" s="277">
        <v>0</v>
      </c>
      <c r="GV53" s="277">
        <v>0</v>
      </c>
      <c r="GW53" s="277">
        <v>0</v>
      </c>
      <c r="GX53" s="277">
        <v>0</v>
      </c>
      <c r="GY53" s="277">
        <v>11</v>
      </c>
      <c r="GZ53" s="277">
        <v>0</v>
      </c>
      <c r="HA53" s="277">
        <v>0</v>
      </c>
      <c r="HB53" s="277">
        <v>0</v>
      </c>
      <c r="HC53" s="277">
        <v>0</v>
      </c>
      <c r="HD53" s="277">
        <v>0</v>
      </c>
      <c r="HE53" s="277">
        <v>0</v>
      </c>
      <c r="HF53" s="277">
        <v>0</v>
      </c>
      <c r="HG53" s="277">
        <v>0</v>
      </c>
      <c r="HH53" s="277">
        <v>0</v>
      </c>
      <c r="HI53" s="277">
        <v>0</v>
      </c>
      <c r="HJ53" s="277">
        <v>0</v>
      </c>
      <c r="HK53" s="277">
        <v>0</v>
      </c>
      <c r="HL53" s="277">
        <v>0</v>
      </c>
      <c r="HM53" s="277">
        <v>0</v>
      </c>
      <c r="HN53" s="277">
        <v>0</v>
      </c>
      <c r="HO53" s="277">
        <v>0</v>
      </c>
      <c r="HP53" s="277">
        <v>0</v>
      </c>
      <c r="HQ53" s="277">
        <v>0</v>
      </c>
      <c r="HR53" s="277">
        <v>0</v>
      </c>
      <c r="HS53" s="277">
        <v>0</v>
      </c>
      <c r="HT53" s="277">
        <v>0</v>
      </c>
      <c r="HU53" s="277">
        <v>0</v>
      </c>
      <c r="HV53" s="277">
        <v>0</v>
      </c>
      <c r="HW53" s="277">
        <v>0</v>
      </c>
      <c r="HX53" s="277">
        <v>0</v>
      </c>
      <c r="HY53" s="277">
        <v>0</v>
      </c>
      <c r="HZ53" s="277">
        <v>0</v>
      </c>
      <c r="IA53" s="277">
        <v>0</v>
      </c>
      <c r="IB53" s="277">
        <v>0</v>
      </c>
      <c r="IC53" s="277">
        <v>0</v>
      </c>
      <c r="ID53" s="277">
        <v>0</v>
      </c>
      <c r="IE53" s="277">
        <v>0</v>
      </c>
      <c r="IF53" s="277">
        <v>0</v>
      </c>
      <c r="IG53" s="277">
        <v>0</v>
      </c>
      <c r="IH53" s="277">
        <v>0</v>
      </c>
      <c r="II53" s="277">
        <v>0</v>
      </c>
      <c r="IJ53" s="277">
        <v>0</v>
      </c>
      <c r="IK53" s="277">
        <v>0</v>
      </c>
      <c r="IL53" s="277">
        <v>0</v>
      </c>
      <c r="IM53" s="277">
        <v>0</v>
      </c>
      <c r="IN53" s="277">
        <v>0</v>
      </c>
      <c r="IO53" s="277">
        <v>0</v>
      </c>
      <c r="IP53" s="277">
        <v>0</v>
      </c>
      <c r="IQ53" s="277">
        <v>0</v>
      </c>
      <c r="IR53" s="277">
        <v>0</v>
      </c>
      <c r="IS53" s="277">
        <v>0</v>
      </c>
      <c r="IT53" s="277">
        <v>0</v>
      </c>
      <c r="IU53" s="277">
        <v>0</v>
      </c>
      <c r="IV53" s="277">
        <v>0</v>
      </c>
      <c r="IW53" s="277">
        <v>0</v>
      </c>
      <c r="IX53" s="277">
        <v>0</v>
      </c>
      <c r="IY53" s="277">
        <v>0</v>
      </c>
      <c r="IZ53" s="277">
        <v>0</v>
      </c>
      <c r="JA53" s="277">
        <v>0</v>
      </c>
      <c r="JB53" s="277">
        <v>0</v>
      </c>
      <c r="JC53" s="277">
        <v>0</v>
      </c>
      <c r="JD53" s="277">
        <v>0</v>
      </c>
      <c r="JE53" s="277">
        <v>0</v>
      </c>
      <c r="JF53" s="277">
        <v>0</v>
      </c>
      <c r="JG53" s="277">
        <v>0</v>
      </c>
      <c r="JH53" s="277">
        <v>0</v>
      </c>
      <c r="JI53" s="277">
        <v>0</v>
      </c>
      <c r="JJ53" s="277">
        <v>0</v>
      </c>
      <c r="JK53" s="277">
        <v>0</v>
      </c>
      <c r="JL53" s="277">
        <v>0</v>
      </c>
      <c r="JM53" s="277">
        <v>0</v>
      </c>
      <c r="JN53" s="277">
        <v>0</v>
      </c>
      <c r="JO53" s="277">
        <v>0</v>
      </c>
      <c r="JP53" s="277">
        <v>0</v>
      </c>
      <c r="JQ53" s="277">
        <v>0</v>
      </c>
      <c r="JR53" s="277">
        <v>0</v>
      </c>
      <c r="JS53" s="277">
        <v>0</v>
      </c>
      <c r="JT53" s="277">
        <v>0</v>
      </c>
      <c r="JU53" s="277">
        <v>0</v>
      </c>
      <c r="JV53" s="277">
        <v>0</v>
      </c>
      <c r="JW53" s="277">
        <v>0</v>
      </c>
      <c r="JX53" s="277">
        <v>0</v>
      </c>
      <c r="JY53" s="277">
        <v>0</v>
      </c>
      <c r="JZ53" s="277">
        <v>0</v>
      </c>
      <c r="KA53" s="277">
        <v>0</v>
      </c>
      <c r="KB53" s="277">
        <v>0</v>
      </c>
      <c r="KC53" s="277">
        <v>0</v>
      </c>
      <c r="KD53" s="277">
        <v>0</v>
      </c>
      <c r="KE53" s="277">
        <v>0</v>
      </c>
      <c r="KF53" s="277">
        <v>0</v>
      </c>
      <c r="KG53" s="277">
        <v>0</v>
      </c>
      <c r="KH53" s="277">
        <v>0</v>
      </c>
      <c r="KI53" s="277">
        <v>0</v>
      </c>
      <c r="KJ53" s="277">
        <v>0</v>
      </c>
      <c r="KK53" s="277">
        <v>0</v>
      </c>
      <c r="KL53" s="277">
        <v>0</v>
      </c>
      <c r="KM53" s="277">
        <v>0</v>
      </c>
      <c r="KN53" s="277">
        <v>0</v>
      </c>
      <c r="KO53" s="277">
        <v>0</v>
      </c>
      <c r="KP53" s="277">
        <v>0</v>
      </c>
      <c r="KQ53" s="277">
        <v>0</v>
      </c>
      <c r="KR53" s="277">
        <v>0</v>
      </c>
      <c r="KS53" s="277">
        <v>0</v>
      </c>
      <c r="KT53" s="277">
        <v>0</v>
      </c>
      <c r="KU53" s="277">
        <v>0</v>
      </c>
      <c r="KV53" s="277">
        <v>0</v>
      </c>
      <c r="KW53" s="277">
        <v>0</v>
      </c>
      <c r="KX53" s="277">
        <v>0</v>
      </c>
      <c r="KY53" s="277">
        <v>0</v>
      </c>
      <c r="KZ53" s="277">
        <v>0</v>
      </c>
      <c r="LA53" s="277">
        <v>0</v>
      </c>
      <c r="LB53" s="277">
        <v>0</v>
      </c>
      <c r="LC53" s="277">
        <v>0</v>
      </c>
      <c r="LD53" s="277">
        <v>0</v>
      </c>
      <c r="LE53" s="277">
        <v>0</v>
      </c>
      <c r="LF53" s="277">
        <v>0</v>
      </c>
      <c r="LG53" s="277">
        <v>0</v>
      </c>
      <c r="LH53" s="277">
        <v>0</v>
      </c>
      <c r="LI53" s="277">
        <v>0</v>
      </c>
      <c r="LJ53" s="277">
        <v>0</v>
      </c>
      <c r="LK53" s="277">
        <v>0</v>
      </c>
      <c r="LL53" s="277">
        <v>0</v>
      </c>
      <c r="LM53" s="277">
        <v>0</v>
      </c>
      <c r="LN53" s="277">
        <v>0</v>
      </c>
      <c r="LO53" s="277">
        <v>0</v>
      </c>
      <c r="LP53" s="277">
        <v>0</v>
      </c>
      <c r="LQ53" s="277">
        <v>0</v>
      </c>
      <c r="LR53" s="277">
        <v>0</v>
      </c>
      <c r="LS53" s="277">
        <v>0</v>
      </c>
      <c r="LT53" s="277">
        <v>0</v>
      </c>
      <c r="LU53" s="277">
        <v>0</v>
      </c>
      <c r="LV53" s="277">
        <v>0</v>
      </c>
      <c r="LW53" s="277">
        <v>0</v>
      </c>
      <c r="LX53" s="277">
        <v>0</v>
      </c>
      <c r="LY53" s="277">
        <v>0</v>
      </c>
      <c r="LZ53" s="277">
        <v>0</v>
      </c>
      <c r="MA53" s="277">
        <v>0</v>
      </c>
      <c r="MB53" s="277">
        <v>0</v>
      </c>
      <c r="MC53" s="277">
        <v>0</v>
      </c>
      <c r="MD53" s="277">
        <v>0</v>
      </c>
      <c r="ME53" s="277">
        <v>0</v>
      </c>
      <c r="MF53" s="277">
        <v>0</v>
      </c>
      <c r="MG53" s="277">
        <v>0</v>
      </c>
      <c r="MH53" s="277">
        <v>0</v>
      </c>
      <c r="MI53" s="277">
        <v>0</v>
      </c>
      <c r="MJ53" s="277">
        <v>0</v>
      </c>
      <c r="MK53" s="277">
        <v>0</v>
      </c>
      <c r="ML53" s="277">
        <v>0</v>
      </c>
      <c r="MM53" s="277">
        <v>0</v>
      </c>
      <c r="MN53" s="277">
        <v>0</v>
      </c>
      <c r="MO53" s="277">
        <v>0</v>
      </c>
      <c r="MP53" s="277">
        <v>0</v>
      </c>
      <c r="MQ53" s="277">
        <v>0</v>
      </c>
      <c r="MR53" s="277">
        <v>0</v>
      </c>
      <c r="MS53" s="277">
        <v>0</v>
      </c>
      <c r="MT53" s="277">
        <v>0</v>
      </c>
      <c r="MU53" s="277">
        <v>0</v>
      </c>
      <c r="MV53" s="277">
        <v>0</v>
      </c>
      <c r="MW53" s="277">
        <v>0</v>
      </c>
      <c r="MX53" s="277">
        <v>0</v>
      </c>
      <c r="MY53" s="277">
        <v>0</v>
      </c>
      <c r="MZ53" s="277">
        <v>0</v>
      </c>
      <c r="NA53" s="277">
        <v>0</v>
      </c>
      <c r="NB53" s="277">
        <v>0</v>
      </c>
      <c r="NC53" s="277">
        <v>0</v>
      </c>
      <c r="ND53" s="277">
        <v>0</v>
      </c>
      <c r="NE53" s="277">
        <v>0</v>
      </c>
      <c r="NF53" s="277">
        <v>0</v>
      </c>
      <c r="NG53" s="277">
        <v>0</v>
      </c>
      <c r="NH53" s="277">
        <v>0</v>
      </c>
      <c r="NI53" s="277">
        <v>0</v>
      </c>
      <c r="NJ53" s="277">
        <v>0</v>
      </c>
      <c r="NK53" s="277">
        <v>0</v>
      </c>
      <c r="NL53" s="277">
        <v>0</v>
      </c>
      <c r="NM53" s="277">
        <v>0</v>
      </c>
      <c r="NN53" s="277">
        <v>0</v>
      </c>
      <c r="NO53" s="277">
        <v>0</v>
      </c>
      <c r="NP53" s="277">
        <v>0</v>
      </c>
      <c r="NQ53" s="277">
        <v>0</v>
      </c>
      <c r="NR53" s="277">
        <v>0</v>
      </c>
      <c r="NS53" s="277">
        <v>0</v>
      </c>
      <c r="NT53" s="277">
        <v>0</v>
      </c>
      <c r="NU53" s="277">
        <v>0</v>
      </c>
      <c r="NV53" s="277">
        <v>0</v>
      </c>
      <c r="NW53" s="277">
        <v>0</v>
      </c>
      <c r="NX53" s="277">
        <v>0</v>
      </c>
      <c r="NY53" s="277">
        <v>0</v>
      </c>
      <c r="NZ53" s="277">
        <v>0</v>
      </c>
      <c r="OA53" s="277">
        <v>0</v>
      </c>
      <c r="OB53" s="277">
        <v>0</v>
      </c>
      <c r="OC53" s="277">
        <v>0</v>
      </c>
      <c r="OD53" s="277">
        <v>0</v>
      </c>
      <c r="OE53" s="277">
        <v>0</v>
      </c>
      <c r="OF53" s="277">
        <v>0</v>
      </c>
      <c r="OG53" s="277">
        <v>0</v>
      </c>
      <c r="OH53" s="277">
        <v>0</v>
      </c>
      <c r="OI53" s="277">
        <v>0</v>
      </c>
      <c r="OJ53" s="277">
        <v>0</v>
      </c>
      <c r="OK53" s="277">
        <v>0</v>
      </c>
      <c r="OL53" s="277">
        <v>0</v>
      </c>
      <c r="OM53" s="277">
        <v>0</v>
      </c>
      <c r="ON53" s="277">
        <v>14</v>
      </c>
      <c r="OO53" s="277">
        <v>0</v>
      </c>
      <c r="OP53" s="277">
        <v>0</v>
      </c>
      <c r="OQ53" s="277">
        <v>0</v>
      </c>
      <c r="OR53" s="277">
        <v>0</v>
      </c>
      <c r="OS53" s="277">
        <v>0</v>
      </c>
      <c r="OT53" s="277">
        <v>0</v>
      </c>
      <c r="OU53" s="277">
        <v>0</v>
      </c>
      <c r="OV53" s="277">
        <v>0</v>
      </c>
      <c r="OW53" s="277">
        <v>0</v>
      </c>
      <c r="OX53" s="277">
        <v>0</v>
      </c>
      <c r="OY53" s="277">
        <v>0</v>
      </c>
      <c r="OZ53" s="277">
        <v>0</v>
      </c>
      <c r="PA53" s="277">
        <v>0</v>
      </c>
      <c r="PB53" s="277">
        <v>0</v>
      </c>
      <c r="PC53" s="277">
        <v>14</v>
      </c>
      <c r="PD53" s="277">
        <v>0</v>
      </c>
      <c r="PE53" s="277">
        <v>0</v>
      </c>
      <c r="PF53" s="277">
        <v>0</v>
      </c>
      <c r="PG53" s="277">
        <v>0</v>
      </c>
      <c r="PH53" s="277">
        <v>0</v>
      </c>
      <c r="PI53" s="277">
        <v>0</v>
      </c>
      <c r="PJ53" s="277">
        <v>0</v>
      </c>
      <c r="PK53" s="277">
        <v>0</v>
      </c>
      <c r="PL53" s="277">
        <v>0</v>
      </c>
      <c r="PM53" s="277">
        <v>0</v>
      </c>
      <c r="PN53" s="277">
        <v>0</v>
      </c>
      <c r="PO53" s="277">
        <v>0</v>
      </c>
      <c r="PP53" s="277">
        <v>0</v>
      </c>
      <c r="PQ53" s="277">
        <v>0</v>
      </c>
      <c r="PR53" s="277">
        <v>0</v>
      </c>
      <c r="PS53" s="277">
        <v>0</v>
      </c>
      <c r="PT53" s="277">
        <v>0</v>
      </c>
      <c r="PU53" s="277">
        <v>0</v>
      </c>
      <c r="PV53" s="277">
        <v>0</v>
      </c>
      <c r="PW53" s="277">
        <v>0</v>
      </c>
      <c r="PX53" s="277">
        <v>0</v>
      </c>
      <c r="PY53" s="277">
        <v>0</v>
      </c>
      <c r="PZ53" s="277">
        <v>0</v>
      </c>
      <c r="QA53" s="277">
        <v>0</v>
      </c>
      <c r="QB53" s="277">
        <v>0</v>
      </c>
      <c r="QC53" s="277">
        <v>0</v>
      </c>
      <c r="QD53" s="277">
        <v>0</v>
      </c>
      <c r="QE53" s="277">
        <v>0</v>
      </c>
      <c r="QF53" s="277">
        <v>0</v>
      </c>
      <c r="QG53" s="277">
        <v>14</v>
      </c>
      <c r="QH53" s="277">
        <v>0</v>
      </c>
      <c r="QI53" s="277">
        <v>0</v>
      </c>
      <c r="QJ53" s="277">
        <v>0</v>
      </c>
      <c r="QK53" s="277">
        <v>0</v>
      </c>
      <c r="QL53" s="277">
        <v>0</v>
      </c>
      <c r="QM53" s="277">
        <v>0</v>
      </c>
      <c r="QN53" s="277">
        <v>0</v>
      </c>
      <c r="QO53" s="277">
        <v>0</v>
      </c>
      <c r="QP53" s="277">
        <v>0</v>
      </c>
      <c r="QQ53" s="277">
        <v>0</v>
      </c>
      <c r="QR53" s="277">
        <v>0</v>
      </c>
      <c r="QS53" s="277">
        <v>0</v>
      </c>
      <c r="QT53" s="277">
        <v>0</v>
      </c>
      <c r="QU53" s="277">
        <v>0</v>
      </c>
      <c r="QV53" s="277">
        <v>0</v>
      </c>
      <c r="QW53" s="277">
        <v>0</v>
      </c>
      <c r="QX53" s="277">
        <v>0</v>
      </c>
      <c r="QY53" s="277">
        <v>0</v>
      </c>
      <c r="QZ53" s="277">
        <v>0</v>
      </c>
      <c r="RA53" s="277">
        <v>0</v>
      </c>
      <c r="RB53" s="277">
        <v>0</v>
      </c>
      <c r="RC53" s="277">
        <v>0</v>
      </c>
      <c r="RD53" s="277">
        <v>0</v>
      </c>
      <c r="RE53" s="277">
        <v>0</v>
      </c>
      <c r="RF53" s="277">
        <v>0</v>
      </c>
      <c r="RG53" s="277">
        <v>0</v>
      </c>
      <c r="RH53" s="277">
        <v>0</v>
      </c>
      <c r="RI53" s="277">
        <v>20</v>
      </c>
      <c r="RJ53" s="277">
        <v>0</v>
      </c>
      <c r="RK53" s="277">
        <v>0</v>
      </c>
      <c r="RL53" s="277">
        <v>0</v>
      </c>
      <c r="RM53" s="277">
        <v>0</v>
      </c>
      <c r="RN53" s="277">
        <v>0</v>
      </c>
      <c r="RO53" s="277">
        <v>28</v>
      </c>
      <c r="RP53" s="277">
        <v>0</v>
      </c>
      <c r="RQ53" s="277">
        <v>0</v>
      </c>
      <c r="RR53" s="277">
        <v>0</v>
      </c>
      <c r="RS53" s="277">
        <v>0</v>
      </c>
      <c r="RT53" s="277">
        <v>0</v>
      </c>
      <c r="RU53" s="277">
        <v>0</v>
      </c>
      <c r="RV53" s="277">
        <v>0</v>
      </c>
      <c r="RW53" s="277">
        <v>0</v>
      </c>
      <c r="RX53" s="277">
        <v>0</v>
      </c>
      <c r="RY53" s="277">
        <v>0</v>
      </c>
      <c r="RZ53" s="277">
        <v>0</v>
      </c>
      <c r="SA53" s="277">
        <v>0</v>
      </c>
      <c r="SB53" s="277">
        <v>0</v>
      </c>
      <c r="SC53" s="277">
        <v>0</v>
      </c>
      <c r="SD53" s="277">
        <v>0</v>
      </c>
      <c r="SE53" s="277">
        <v>0</v>
      </c>
      <c r="SF53" s="277">
        <v>0</v>
      </c>
      <c r="SG53" s="277">
        <v>0</v>
      </c>
      <c r="SH53" s="277">
        <v>0</v>
      </c>
      <c r="SI53" s="277">
        <v>0</v>
      </c>
      <c r="SJ53" s="277">
        <v>0</v>
      </c>
      <c r="SK53" s="277">
        <v>0</v>
      </c>
      <c r="SL53" s="277">
        <v>0</v>
      </c>
      <c r="SM53" s="277">
        <v>0</v>
      </c>
      <c r="SN53" s="277">
        <v>0</v>
      </c>
      <c r="SO53" s="277">
        <v>0</v>
      </c>
      <c r="SP53" s="277">
        <v>0</v>
      </c>
      <c r="SQ53" s="277">
        <v>0</v>
      </c>
      <c r="SR53" s="277">
        <v>0</v>
      </c>
      <c r="SS53" s="277">
        <v>0</v>
      </c>
      <c r="ST53" s="277">
        <v>0</v>
      </c>
      <c r="SU53" s="277">
        <v>0</v>
      </c>
      <c r="SV53" s="277">
        <v>20</v>
      </c>
      <c r="SW53" s="277">
        <v>0</v>
      </c>
      <c r="SX53" s="277">
        <v>0</v>
      </c>
      <c r="SY53" s="277">
        <v>25</v>
      </c>
      <c r="SZ53" s="277">
        <v>0</v>
      </c>
      <c r="TA53" s="277">
        <v>0</v>
      </c>
      <c r="TB53" s="277">
        <v>9</v>
      </c>
      <c r="TC53" s="277">
        <v>0</v>
      </c>
      <c r="TD53" s="277">
        <v>0</v>
      </c>
      <c r="TE53" s="277">
        <v>0</v>
      </c>
      <c r="TF53" s="277">
        <v>0</v>
      </c>
      <c r="TG53" s="277">
        <v>0</v>
      </c>
      <c r="TH53" s="277">
        <v>0</v>
      </c>
      <c r="TI53" s="277">
        <v>0</v>
      </c>
      <c r="TJ53" s="277">
        <v>0</v>
      </c>
      <c r="TK53" s="277">
        <v>0</v>
      </c>
      <c r="TL53" s="277">
        <v>0</v>
      </c>
      <c r="TM53" s="277">
        <v>0</v>
      </c>
      <c r="TN53" s="277">
        <v>0</v>
      </c>
      <c r="TO53" s="277">
        <v>0</v>
      </c>
      <c r="TP53" s="277">
        <v>0</v>
      </c>
      <c r="TQ53" s="277">
        <v>0</v>
      </c>
      <c r="TR53" s="277">
        <v>0</v>
      </c>
      <c r="TS53" s="277">
        <v>0</v>
      </c>
      <c r="TT53" s="277">
        <v>0</v>
      </c>
      <c r="TU53" s="277">
        <v>0</v>
      </c>
      <c r="TV53" s="277">
        <v>0</v>
      </c>
      <c r="TW53" s="277">
        <v>0</v>
      </c>
      <c r="TX53" s="277">
        <v>0</v>
      </c>
      <c r="TY53" s="277">
        <v>0</v>
      </c>
      <c r="TZ53" s="277">
        <v>0</v>
      </c>
      <c r="UA53" s="277">
        <v>0</v>
      </c>
      <c r="UB53" s="277">
        <v>0</v>
      </c>
      <c r="UC53" s="277">
        <v>0</v>
      </c>
      <c r="UD53" s="277">
        <v>0</v>
      </c>
      <c r="UE53" s="277">
        <v>0</v>
      </c>
      <c r="UF53" s="277">
        <v>0</v>
      </c>
      <c r="UG53" s="277">
        <v>0</v>
      </c>
      <c r="UH53" s="277">
        <v>0</v>
      </c>
      <c r="UI53" s="277">
        <v>0</v>
      </c>
      <c r="UJ53" s="277">
        <v>0</v>
      </c>
      <c r="UK53" s="277">
        <v>0</v>
      </c>
      <c r="UL53" s="277">
        <v>0</v>
      </c>
      <c r="UM53" s="277">
        <v>0</v>
      </c>
      <c r="UN53" s="277">
        <v>0</v>
      </c>
      <c r="UO53" s="277">
        <v>0</v>
      </c>
      <c r="UP53" s="277">
        <v>0</v>
      </c>
      <c r="UQ53" s="277">
        <v>0</v>
      </c>
      <c r="UR53" s="277">
        <v>0</v>
      </c>
      <c r="US53" s="277">
        <v>0</v>
      </c>
      <c r="UT53" s="277">
        <v>0</v>
      </c>
      <c r="UU53" s="277">
        <v>0</v>
      </c>
      <c r="UV53" s="277">
        <v>0</v>
      </c>
      <c r="UW53" s="277">
        <v>0</v>
      </c>
      <c r="UX53" s="277">
        <v>0</v>
      </c>
      <c r="UY53" s="277">
        <v>0</v>
      </c>
      <c r="UZ53" s="277">
        <v>0</v>
      </c>
      <c r="VA53" s="277">
        <v>0</v>
      </c>
      <c r="VB53" s="277">
        <v>0</v>
      </c>
      <c r="VC53" s="277">
        <v>0</v>
      </c>
      <c r="VD53" s="277">
        <v>0</v>
      </c>
      <c r="VE53" s="277">
        <v>0</v>
      </c>
      <c r="VF53" s="277">
        <v>0</v>
      </c>
      <c r="VG53" s="277">
        <v>0</v>
      </c>
      <c r="VH53" s="277">
        <v>0</v>
      </c>
      <c r="VI53" s="277">
        <v>0</v>
      </c>
      <c r="VJ53" s="277">
        <v>0</v>
      </c>
      <c r="VK53" s="277">
        <v>0</v>
      </c>
      <c r="VL53" s="277">
        <v>0</v>
      </c>
      <c r="VM53" s="277">
        <v>0</v>
      </c>
      <c r="VN53" s="277">
        <v>0</v>
      </c>
      <c r="VO53" s="277">
        <v>0</v>
      </c>
      <c r="VP53" s="277">
        <v>0</v>
      </c>
      <c r="VQ53" s="277">
        <v>0</v>
      </c>
      <c r="VR53" s="277">
        <v>0</v>
      </c>
      <c r="VS53" s="277">
        <v>0</v>
      </c>
      <c r="VT53" s="277">
        <v>0</v>
      </c>
      <c r="VU53" s="277">
        <v>0</v>
      </c>
      <c r="VV53" s="277">
        <v>0</v>
      </c>
      <c r="VW53" s="277">
        <v>0</v>
      </c>
      <c r="VX53" s="277">
        <v>0</v>
      </c>
      <c r="VY53" s="277">
        <v>0</v>
      </c>
      <c r="VZ53" s="277">
        <v>0</v>
      </c>
      <c r="WA53" s="277">
        <v>0</v>
      </c>
      <c r="WB53" s="277">
        <v>0</v>
      </c>
      <c r="WC53" s="277">
        <v>0</v>
      </c>
      <c r="WD53" s="277">
        <v>0</v>
      </c>
      <c r="WE53" s="277">
        <v>0</v>
      </c>
      <c r="WF53" s="277">
        <v>0</v>
      </c>
      <c r="WG53" s="277">
        <v>0</v>
      </c>
      <c r="WH53" s="277">
        <v>0</v>
      </c>
      <c r="WI53" s="277">
        <v>0</v>
      </c>
      <c r="WJ53" s="277">
        <v>0</v>
      </c>
      <c r="WK53" s="277">
        <v>0</v>
      </c>
      <c r="WL53" s="277">
        <v>0</v>
      </c>
      <c r="WM53" s="277">
        <v>0</v>
      </c>
      <c r="WN53" s="277">
        <v>0</v>
      </c>
      <c r="WO53" s="277">
        <v>0</v>
      </c>
      <c r="WP53" s="277">
        <v>0</v>
      </c>
      <c r="WQ53" s="277">
        <v>0</v>
      </c>
      <c r="WR53" s="277">
        <v>0</v>
      </c>
      <c r="WS53" s="277">
        <v>0</v>
      </c>
      <c r="WT53" s="277">
        <v>0</v>
      </c>
      <c r="WU53" s="277">
        <v>0</v>
      </c>
      <c r="WV53" s="277">
        <v>0</v>
      </c>
      <c r="WW53" s="277">
        <v>0</v>
      </c>
      <c r="WX53" s="277">
        <v>0</v>
      </c>
      <c r="WY53" s="277">
        <v>0</v>
      </c>
      <c r="WZ53" s="277">
        <v>0</v>
      </c>
      <c r="XA53" s="277">
        <v>0</v>
      </c>
      <c r="XB53" s="277">
        <v>0</v>
      </c>
      <c r="XC53" s="277">
        <v>17</v>
      </c>
      <c r="XD53" s="277">
        <v>0</v>
      </c>
      <c r="XE53" s="277">
        <v>0</v>
      </c>
      <c r="XF53" s="277">
        <v>0</v>
      </c>
      <c r="XG53" s="277">
        <v>0</v>
      </c>
      <c r="XH53" s="277">
        <v>0</v>
      </c>
      <c r="XI53" s="277">
        <v>22</v>
      </c>
      <c r="XJ53" s="277">
        <v>0</v>
      </c>
      <c r="XK53" s="277">
        <v>0</v>
      </c>
      <c r="XL53" s="277">
        <v>14</v>
      </c>
      <c r="XM53" s="277">
        <v>0</v>
      </c>
      <c r="XN53" s="277">
        <v>0</v>
      </c>
      <c r="XO53" s="277">
        <v>9</v>
      </c>
      <c r="XP53" s="277">
        <v>0</v>
      </c>
      <c r="XQ53" s="277">
        <v>0</v>
      </c>
      <c r="XR53" s="277">
        <v>0</v>
      </c>
      <c r="XS53" s="277">
        <v>0</v>
      </c>
      <c r="XT53" s="277">
        <v>0</v>
      </c>
      <c r="XU53" s="277">
        <v>0</v>
      </c>
      <c r="XV53" s="277">
        <v>0</v>
      </c>
      <c r="XW53" s="277">
        <v>0</v>
      </c>
      <c r="XX53" s="277">
        <v>0</v>
      </c>
      <c r="XY53" s="277">
        <v>0</v>
      </c>
      <c r="XZ53" s="277">
        <v>0</v>
      </c>
      <c r="YA53" s="277">
        <v>0</v>
      </c>
      <c r="YB53" s="277">
        <v>0</v>
      </c>
      <c r="YC53" s="277">
        <v>0</v>
      </c>
      <c r="YD53" s="277">
        <v>0</v>
      </c>
      <c r="YE53" s="277">
        <v>0</v>
      </c>
      <c r="YF53" s="277">
        <v>0</v>
      </c>
      <c r="YG53" s="277">
        <v>27</v>
      </c>
      <c r="YH53" s="277">
        <v>0</v>
      </c>
      <c r="YI53" s="277">
        <v>0</v>
      </c>
      <c r="YJ53" s="277">
        <v>0</v>
      </c>
      <c r="YK53" s="277">
        <v>0</v>
      </c>
      <c r="YL53" s="277">
        <v>0</v>
      </c>
      <c r="YM53" s="277">
        <v>30</v>
      </c>
      <c r="YN53" s="277">
        <v>0</v>
      </c>
      <c r="YO53" s="277">
        <v>0</v>
      </c>
      <c r="YP53" s="277">
        <v>5</v>
      </c>
      <c r="YQ53" s="277">
        <v>0</v>
      </c>
      <c r="YR53" s="277">
        <v>0</v>
      </c>
      <c r="YS53" s="277">
        <v>0</v>
      </c>
      <c r="YT53" s="277">
        <v>0</v>
      </c>
      <c r="YU53" s="277">
        <v>0</v>
      </c>
      <c r="YV53" s="277">
        <v>0</v>
      </c>
      <c r="YW53" s="277">
        <v>0</v>
      </c>
      <c r="YX53" s="277">
        <v>0</v>
      </c>
      <c r="YY53" s="277">
        <v>0</v>
      </c>
      <c r="YZ53" s="277">
        <v>0</v>
      </c>
      <c r="ZA53" s="277">
        <v>0</v>
      </c>
      <c r="ZB53" s="277">
        <v>0</v>
      </c>
      <c r="ZC53" s="277">
        <v>0</v>
      </c>
      <c r="ZD53" s="277">
        <v>0</v>
      </c>
      <c r="ZE53" s="277">
        <v>0</v>
      </c>
      <c r="ZF53" s="277">
        <v>0</v>
      </c>
      <c r="ZG53" s="277">
        <v>0</v>
      </c>
      <c r="ZH53" s="277">
        <v>0</v>
      </c>
      <c r="ZI53" s="277">
        <v>0</v>
      </c>
      <c r="ZJ53" s="277">
        <v>0</v>
      </c>
      <c r="ZK53" s="277">
        <v>20</v>
      </c>
      <c r="ZL53" s="277">
        <v>0</v>
      </c>
      <c r="ZM53" s="277">
        <v>0</v>
      </c>
      <c r="ZN53" s="277">
        <v>0</v>
      </c>
      <c r="ZO53" s="277">
        <v>0</v>
      </c>
      <c r="ZP53" s="277">
        <v>0</v>
      </c>
      <c r="ZQ53" s="277">
        <v>0</v>
      </c>
      <c r="ZR53" s="277">
        <v>0</v>
      </c>
      <c r="ZS53" s="277">
        <v>0</v>
      </c>
      <c r="ZT53" s="277">
        <v>0</v>
      </c>
      <c r="ZU53" s="277">
        <v>0</v>
      </c>
      <c r="ZV53" s="277">
        <v>0</v>
      </c>
      <c r="ZW53" s="277">
        <v>0</v>
      </c>
      <c r="ZX53" s="277">
        <v>0</v>
      </c>
      <c r="ZY53" s="277">
        <v>0</v>
      </c>
      <c r="ZZ53" s="277">
        <v>0</v>
      </c>
      <c r="AAA53" s="277">
        <v>0</v>
      </c>
      <c r="AAB53" s="277">
        <v>0</v>
      </c>
      <c r="AAC53" s="277">
        <v>0</v>
      </c>
      <c r="AAD53" s="277">
        <v>0</v>
      </c>
      <c r="AAE53" s="277">
        <v>1</v>
      </c>
      <c r="AAF53" s="277">
        <v>0</v>
      </c>
      <c r="AAG53" s="277">
        <v>0</v>
      </c>
      <c r="AAH53" s="277">
        <v>0</v>
      </c>
      <c r="AAI53" s="277">
        <v>0</v>
      </c>
      <c r="AAJ53" s="277">
        <v>0</v>
      </c>
      <c r="AAK53" s="277">
        <v>0</v>
      </c>
      <c r="AAL53" s="277">
        <v>0</v>
      </c>
      <c r="AAM53" s="277">
        <v>0</v>
      </c>
      <c r="AAN53" s="277">
        <v>0</v>
      </c>
      <c r="AAO53" s="181"/>
    </row>
    <row r="54" spans="1:731" x14ac:dyDescent="0.3">
      <c r="D54" s="3" t="s">
        <v>449</v>
      </c>
      <c r="F54" s="3">
        <v>666506</v>
      </c>
      <c r="G54" s="3" t="s">
        <v>71</v>
      </c>
      <c r="H54" s="275" t="str">
        <f t="shared" si="104"/>
        <v/>
      </c>
      <c r="I54" s="135">
        <f t="shared" si="104"/>
        <v>20</v>
      </c>
      <c r="J54" s="276" t="str">
        <f t="shared" si="104"/>
        <v/>
      </c>
      <c r="K54" s="275" t="str" cm="1">
        <f t="array" ref="K54">IFERROR(
  _xlfn.STDEV.S(
    IF(
      ($AA$19:$AAN$19=K$50) *
      ($AA54:$AAN54&gt;0) *
      ($AA$17:$AAN$17 &gt;= $H$47) *
      ($AA$17:$AAN$17 &lt;= $I$47),
      $AA54:$AAN54
    )
  ),
  ""
)</f>
        <v/>
      </c>
      <c r="L54" s="135" cm="1">
        <f t="array" ref="L54">IFERROR(
  _xlfn.STDEV.S(
    IF(
      ($AA$19:$AAN$19=L$50) *
      ($AA54:$AAN54&gt;0) *
      ($AA$17:$AAN$17 &gt;= $H$47) *
      ($AA$17:$AAN$17 &lt;= $I$47),
      $AA54:$AAN54
    )
  ),
  ""
)</f>
        <v>22.545509530724736</v>
      </c>
      <c r="M54" s="276" t="str" cm="1">
        <f t="array" ref="M54">IFERROR(
  _xlfn.STDEV.S(
    IF(
      ($AA$19:$AAN$19=M$50) *
      ($AA54:$AAN54&gt;0) *
      ($AA$17:$AAN$17 &gt;= $H$47) *
      ($AA$17:$AAN$17 &lt;= $I$47),
      $AA54:$AAN54
    )
  ),
  ""
)</f>
        <v/>
      </c>
      <c r="N54" s="275">
        <f t="shared" si="105"/>
        <v>0</v>
      </c>
      <c r="O54" s="135">
        <f t="shared" si="105"/>
        <v>54</v>
      </c>
      <c r="P54" s="276">
        <f t="shared" si="105"/>
        <v>0</v>
      </c>
      <c r="Q54">
        <f>VLOOKUP($F54,Old!$C$23:$G$43,3)</f>
        <v>1</v>
      </c>
      <c r="R54" t="str">
        <f t="shared" si="106"/>
        <v/>
      </c>
      <c r="S54">
        <f t="shared" si="106"/>
        <v>20</v>
      </c>
      <c r="T54" t="str">
        <f t="shared" si="107"/>
        <v/>
      </c>
      <c r="U54">
        <f>VLOOKUP($F54,Old!$C$23:$G$43,5)</f>
        <v>1</v>
      </c>
      <c r="V54" t="str">
        <f t="shared" si="108"/>
        <v/>
      </c>
      <c r="Z54" s="3">
        <v>666506</v>
      </c>
      <c r="AA54" s="277">
        <v>0</v>
      </c>
      <c r="AB54" s="277">
        <v>0</v>
      </c>
      <c r="AC54" s="277">
        <v>0</v>
      </c>
      <c r="AD54" s="277">
        <v>0</v>
      </c>
      <c r="AE54" s="277">
        <v>0</v>
      </c>
      <c r="AF54" s="277">
        <v>0</v>
      </c>
      <c r="AG54" s="277">
        <v>0</v>
      </c>
      <c r="AH54" s="277">
        <v>0</v>
      </c>
      <c r="AI54" s="277">
        <v>0</v>
      </c>
      <c r="AJ54" s="277">
        <v>0</v>
      </c>
      <c r="AK54" s="277">
        <v>0</v>
      </c>
      <c r="AL54" s="277">
        <v>0</v>
      </c>
      <c r="AM54" s="277">
        <v>0</v>
      </c>
      <c r="AN54" s="277">
        <v>0</v>
      </c>
      <c r="AO54" s="277">
        <v>0</v>
      </c>
      <c r="AP54" s="277">
        <v>0</v>
      </c>
      <c r="AQ54" s="277">
        <v>0</v>
      </c>
      <c r="AR54" s="277">
        <v>0</v>
      </c>
      <c r="AS54" s="277">
        <v>0</v>
      </c>
      <c r="AT54" s="277">
        <v>0</v>
      </c>
      <c r="AU54" s="277">
        <v>0</v>
      </c>
      <c r="AV54" s="277">
        <v>0</v>
      </c>
      <c r="AW54" s="277">
        <v>0</v>
      </c>
      <c r="AX54" s="277">
        <v>0</v>
      </c>
      <c r="AY54" s="277">
        <v>0</v>
      </c>
      <c r="AZ54" s="277">
        <v>0</v>
      </c>
      <c r="BA54" s="277">
        <v>0</v>
      </c>
      <c r="BB54" s="277">
        <v>0</v>
      </c>
      <c r="BC54" s="277">
        <v>0</v>
      </c>
      <c r="BD54" s="277">
        <v>0</v>
      </c>
      <c r="BE54" s="277">
        <v>0</v>
      </c>
      <c r="BF54" s="277">
        <v>0</v>
      </c>
      <c r="BG54" s="277">
        <v>0</v>
      </c>
      <c r="BH54" s="277">
        <v>0</v>
      </c>
      <c r="BI54" s="277">
        <v>0</v>
      </c>
      <c r="BJ54" s="277">
        <v>0</v>
      </c>
      <c r="BK54" s="277">
        <v>0</v>
      </c>
      <c r="BL54" s="277">
        <v>0</v>
      </c>
      <c r="BM54" s="277">
        <v>0</v>
      </c>
      <c r="BN54" s="277">
        <v>0</v>
      </c>
      <c r="BO54" s="277">
        <v>0</v>
      </c>
      <c r="BP54" s="277">
        <v>0</v>
      </c>
      <c r="BQ54" s="277">
        <v>0</v>
      </c>
      <c r="BR54" s="277">
        <v>0</v>
      </c>
      <c r="BS54" s="277">
        <v>0</v>
      </c>
      <c r="BT54" s="277">
        <v>0</v>
      </c>
      <c r="BU54" s="277">
        <v>0</v>
      </c>
      <c r="BV54" s="277">
        <v>0</v>
      </c>
      <c r="BW54" s="277">
        <v>0</v>
      </c>
      <c r="BX54" s="277">
        <v>0</v>
      </c>
      <c r="BY54" s="277">
        <v>0</v>
      </c>
      <c r="BZ54" s="277">
        <v>0</v>
      </c>
      <c r="CA54" s="277">
        <v>0</v>
      </c>
      <c r="CB54" s="277">
        <v>0</v>
      </c>
      <c r="CC54" s="277">
        <v>0</v>
      </c>
      <c r="CD54" s="277">
        <v>0</v>
      </c>
      <c r="CE54" s="277">
        <v>0</v>
      </c>
      <c r="CF54" s="277">
        <v>0</v>
      </c>
      <c r="CG54" s="277">
        <v>0</v>
      </c>
      <c r="CH54" s="277">
        <v>0</v>
      </c>
      <c r="CI54" s="277">
        <v>0</v>
      </c>
      <c r="CJ54" s="277">
        <v>0</v>
      </c>
      <c r="CK54" s="277">
        <v>0</v>
      </c>
      <c r="CL54" s="277">
        <v>0</v>
      </c>
      <c r="CM54" s="277">
        <v>0</v>
      </c>
      <c r="CN54" s="277">
        <v>0</v>
      </c>
      <c r="CO54" s="277">
        <v>0</v>
      </c>
      <c r="CP54" s="277">
        <v>0</v>
      </c>
      <c r="CQ54" s="277">
        <v>0</v>
      </c>
      <c r="CR54" s="277">
        <v>0</v>
      </c>
      <c r="CS54" s="277">
        <v>0</v>
      </c>
      <c r="CT54" s="277">
        <v>0</v>
      </c>
      <c r="CU54" s="277">
        <v>0</v>
      </c>
      <c r="CV54" s="277">
        <v>0</v>
      </c>
      <c r="CW54" s="277">
        <v>0</v>
      </c>
      <c r="CX54" s="277">
        <v>0</v>
      </c>
      <c r="CY54" s="277">
        <v>0</v>
      </c>
      <c r="CZ54" s="277">
        <v>0</v>
      </c>
      <c r="DA54" s="277">
        <v>0</v>
      </c>
      <c r="DB54" s="277">
        <v>0</v>
      </c>
      <c r="DC54" s="277">
        <v>0</v>
      </c>
      <c r="DD54" s="277">
        <v>0</v>
      </c>
      <c r="DE54" s="277">
        <v>0</v>
      </c>
      <c r="DF54" s="277">
        <v>0</v>
      </c>
      <c r="DG54" s="277">
        <v>0</v>
      </c>
      <c r="DH54" s="277">
        <v>0</v>
      </c>
      <c r="DI54" s="277">
        <v>0</v>
      </c>
      <c r="DJ54" s="277">
        <v>0</v>
      </c>
      <c r="DK54" s="277">
        <v>0</v>
      </c>
      <c r="DL54" s="277">
        <v>0</v>
      </c>
      <c r="DM54" s="277">
        <v>0</v>
      </c>
      <c r="DN54" s="277">
        <v>0</v>
      </c>
      <c r="DO54" s="277">
        <v>0</v>
      </c>
      <c r="DP54" s="277">
        <v>0</v>
      </c>
      <c r="DQ54" s="277">
        <v>0</v>
      </c>
      <c r="DR54" s="277">
        <v>0</v>
      </c>
      <c r="DS54" s="277">
        <v>0</v>
      </c>
      <c r="DT54" s="277">
        <v>0</v>
      </c>
      <c r="DU54" s="277">
        <v>0</v>
      </c>
      <c r="DV54" s="277">
        <v>0</v>
      </c>
      <c r="DW54" s="277">
        <v>0</v>
      </c>
      <c r="DX54" s="277">
        <v>0</v>
      </c>
      <c r="DY54" s="277">
        <v>0</v>
      </c>
      <c r="DZ54" s="277">
        <v>0</v>
      </c>
      <c r="EA54" s="277">
        <v>0</v>
      </c>
      <c r="EB54" s="277">
        <v>0</v>
      </c>
      <c r="EC54" s="277">
        <v>0</v>
      </c>
      <c r="ED54" s="277">
        <v>0</v>
      </c>
      <c r="EE54" s="277">
        <v>0</v>
      </c>
      <c r="EF54" s="277">
        <v>0</v>
      </c>
      <c r="EG54" s="277">
        <v>0</v>
      </c>
      <c r="EH54" s="277">
        <v>0</v>
      </c>
      <c r="EI54" s="277">
        <v>0</v>
      </c>
      <c r="EJ54" s="277">
        <v>0</v>
      </c>
      <c r="EK54" s="277">
        <v>0</v>
      </c>
      <c r="EL54" s="277">
        <v>0</v>
      </c>
      <c r="EM54" s="277">
        <v>0</v>
      </c>
      <c r="EN54" s="277">
        <v>0</v>
      </c>
      <c r="EO54" s="277">
        <v>0</v>
      </c>
      <c r="EP54" s="277">
        <v>0</v>
      </c>
      <c r="EQ54" s="277">
        <v>0</v>
      </c>
      <c r="ER54" s="277">
        <v>0</v>
      </c>
      <c r="ES54" s="277">
        <v>0</v>
      </c>
      <c r="ET54" s="277">
        <v>0</v>
      </c>
      <c r="EU54" s="277">
        <v>0</v>
      </c>
      <c r="EV54" s="277">
        <v>0</v>
      </c>
      <c r="EW54" s="277">
        <v>0</v>
      </c>
      <c r="EX54" s="277">
        <v>0</v>
      </c>
      <c r="EY54" s="277">
        <v>0</v>
      </c>
      <c r="EZ54" s="277">
        <v>0</v>
      </c>
      <c r="FA54" s="277">
        <v>0</v>
      </c>
      <c r="FB54" s="277">
        <v>0</v>
      </c>
      <c r="FC54" s="277">
        <v>0</v>
      </c>
      <c r="FD54" s="277">
        <v>0</v>
      </c>
      <c r="FE54" s="277">
        <v>0</v>
      </c>
      <c r="FF54" s="277">
        <v>0</v>
      </c>
      <c r="FG54" s="277">
        <v>0</v>
      </c>
      <c r="FH54" s="277">
        <v>0</v>
      </c>
      <c r="FI54" s="277">
        <v>0</v>
      </c>
      <c r="FJ54" s="277">
        <v>0</v>
      </c>
      <c r="FK54" s="277">
        <v>0</v>
      </c>
      <c r="FL54" s="277">
        <v>0</v>
      </c>
      <c r="FM54" s="277">
        <v>0</v>
      </c>
      <c r="FN54" s="277">
        <v>0</v>
      </c>
      <c r="FO54" s="277">
        <v>0</v>
      </c>
      <c r="FP54" s="277">
        <v>0</v>
      </c>
      <c r="FQ54" s="277">
        <v>0</v>
      </c>
      <c r="FR54" s="277">
        <v>0</v>
      </c>
      <c r="FS54" s="277">
        <v>0</v>
      </c>
      <c r="FT54" s="277">
        <v>0</v>
      </c>
      <c r="FU54" s="277">
        <v>0</v>
      </c>
      <c r="FV54" s="277">
        <v>0</v>
      </c>
      <c r="FW54" s="277">
        <v>0</v>
      </c>
      <c r="FX54" s="277">
        <v>0</v>
      </c>
      <c r="FY54" s="277">
        <v>0</v>
      </c>
      <c r="FZ54" s="277">
        <v>0</v>
      </c>
      <c r="GA54" s="277">
        <v>0</v>
      </c>
      <c r="GB54" s="277">
        <v>0</v>
      </c>
      <c r="GC54" s="277">
        <v>0</v>
      </c>
      <c r="GD54" s="277">
        <v>0</v>
      </c>
      <c r="GE54" s="277">
        <v>0</v>
      </c>
      <c r="GF54" s="277">
        <v>0</v>
      </c>
      <c r="GG54" s="277">
        <v>0</v>
      </c>
      <c r="GH54" s="277">
        <v>0</v>
      </c>
      <c r="GI54" s="277">
        <v>0</v>
      </c>
      <c r="GJ54" s="277">
        <v>0</v>
      </c>
      <c r="GK54" s="277">
        <v>0</v>
      </c>
      <c r="GL54" s="277">
        <v>0</v>
      </c>
      <c r="GM54" s="277">
        <v>0</v>
      </c>
      <c r="GN54" s="277">
        <v>0</v>
      </c>
      <c r="GO54" s="277">
        <v>0</v>
      </c>
      <c r="GP54" s="277">
        <v>0</v>
      </c>
      <c r="GQ54" s="277">
        <v>0</v>
      </c>
      <c r="GR54" s="277">
        <v>0</v>
      </c>
      <c r="GS54" s="277">
        <v>0</v>
      </c>
      <c r="GT54" s="277">
        <v>0</v>
      </c>
      <c r="GU54" s="277">
        <v>0</v>
      </c>
      <c r="GV54" s="277">
        <v>0</v>
      </c>
      <c r="GW54" s="277">
        <v>0</v>
      </c>
      <c r="GX54" s="277">
        <v>0</v>
      </c>
      <c r="GY54" s="277">
        <v>0</v>
      </c>
      <c r="GZ54" s="277">
        <v>0</v>
      </c>
      <c r="HA54" s="277">
        <v>0</v>
      </c>
      <c r="HB54" s="277">
        <v>0</v>
      </c>
      <c r="HC54" s="277">
        <v>0</v>
      </c>
      <c r="HD54" s="277">
        <v>0</v>
      </c>
      <c r="HE54" s="277">
        <v>0</v>
      </c>
      <c r="HF54" s="277">
        <v>0</v>
      </c>
      <c r="HG54" s="277">
        <v>0</v>
      </c>
      <c r="HH54" s="277">
        <v>0</v>
      </c>
      <c r="HI54" s="277">
        <v>0</v>
      </c>
      <c r="HJ54" s="277">
        <v>0</v>
      </c>
      <c r="HK54" s="277">
        <v>0</v>
      </c>
      <c r="HL54" s="277">
        <v>0</v>
      </c>
      <c r="HM54" s="277">
        <v>0</v>
      </c>
      <c r="HN54" s="277">
        <v>0</v>
      </c>
      <c r="HO54" s="277">
        <v>19</v>
      </c>
      <c r="HP54" s="277">
        <v>0</v>
      </c>
      <c r="HQ54" s="277">
        <v>0</v>
      </c>
      <c r="HR54" s="277">
        <v>12</v>
      </c>
      <c r="HS54" s="277">
        <v>0</v>
      </c>
      <c r="HT54" s="277">
        <v>0</v>
      </c>
      <c r="HU54" s="277">
        <v>13</v>
      </c>
      <c r="HV54" s="277">
        <v>0</v>
      </c>
      <c r="HW54" s="277">
        <v>0</v>
      </c>
      <c r="HX54" s="277">
        <v>36</v>
      </c>
      <c r="HY54" s="277">
        <v>0</v>
      </c>
      <c r="HZ54" s="277">
        <v>0</v>
      </c>
      <c r="IA54" s="277">
        <v>10</v>
      </c>
      <c r="IB54" s="277">
        <v>0</v>
      </c>
      <c r="IC54" s="277">
        <v>0</v>
      </c>
      <c r="ID54" s="277">
        <v>15</v>
      </c>
      <c r="IE54" s="277">
        <v>0</v>
      </c>
      <c r="IF54" s="277">
        <v>0</v>
      </c>
      <c r="IG54" s="277">
        <v>7</v>
      </c>
      <c r="IH54" s="277">
        <v>0</v>
      </c>
      <c r="II54" s="277">
        <v>0</v>
      </c>
      <c r="IJ54" s="277">
        <v>14</v>
      </c>
      <c r="IK54" s="277">
        <v>0</v>
      </c>
      <c r="IL54" s="277">
        <v>0</v>
      </c>
      <c r="IM54" s="277">
        <v>5</v>
      </c>
      <c r="IN54" s="277">
        <v>0</v>
      </c>
      <c r="IO54" s="277">
        <v>0</v>
      </c>
      <c r="IP54" s="277">
        <v>5</v>
      </c>
      <c r="IQ54" s="277">
        <v>0</v>
      </c>
      <c r="IR54" s="277">
        <v>0</v>
      </c>
      <c r="IS54" s="277">
        <v>6</v>
      </c>
      <c r="IT54" s="277">
        <v>0</v>
      </c>
      <c r="IU54" s="277">
        <v>0</v>
      </c>
      <c r="IV54" s="277">
        <v>0</v>
      </c>
      <c r="IW54" s="277">
        <v>0</v>
      </c>
      <c r="IX54" s="277">
        <v>0</v>
      </c>
      <c r="IY54" s="277">
        <v>7</v>
      </c>
      <c r="IZ54" s="277">
        <v>0</v>
      </c>
      <c r="JA54" s="277">
        <v>0</v>
      </c>
      <c r="JB54" s="277">
        <v>7</v>
      </c>
      <c r="JC54" s="277">
        <v>0</v>
      </c>
      <c r="JD54" s="277">
        <v>0</v>
      </c>
      <c r="JE54" s="277">
        <v>0</v>
      </c>
      <c r="JF54" s="277">
        <v>0</v>
      </c>
      <c r="JG54" s="277">
        <v>0</v>
      </c>
      <c r="JH54" s="277">
        <v>0</v>
      </c>
      <c r="JI54" s="277">
        <v>0</v>
      </c>
      <c r="JJ54" s="277">
        <v>0</v>
      </c>
      <c r="JK54" s="277">
        <v>0</v>
      </c>
      <c r="JL54" s="277">
        <v>0</v>
      </c>
      <c r="JM54" s="277">
        <v>0</v>
      </c>
      <c r="JN54" s="277">
        <v>0</v>
      </c>
      <c r="JO54" s="277">
        <v>0</v>
      </c>
      <c r="JP54" s="277">
        <v>0</v>
      </c>
      <c r="JQ54" s="277">
        <v>0</v>
      </c>
      <c r="JR54" s="277">
        <v>0</v>
      </c>
      <c r="JS54" s="277">
        <v>0</v>
      </c>
      <c r="JT54" s="277">
        <v>0</v>
      </c>
      <c r="JU54" s="277">
        <v>0</v>
      </c>
      <c r="JV54" s="277">
        <v>0</v>
      </c>
      <c r="JW54" s="277">
        <v>0</v>
      </c>
      <c r="JX54" s="277">
        <v>0</v>
      </c>
      <c r="JY54" s="277">
        <v>0</v>
      </c>
      <c r="JZ54" s="277">
        <v>0</v>
      </c>
      <c r="KA54" s="277">
        <v>0</v>
      </c>
      <c r="KB54" s="277">
        <v>0</v>
      </c>
      <c r="KC54" s="277">
        <v>0</v>
      </c>
      <c r="KD54" s="277">
        <v>0</v>
      </c>
      <c r="KE54" s="277">
        <v>0</v>
      </c>
      <c r="KF54" s="277">
        <v>0</v>
      </c>
      <c r="KG54" s="277">
        <v>0</v>
      </c>
      <c r="KH54" s="277">
        <v>0</v>
      </c>
      <c r="KI54" s="277">
        <v>0</v>
      </c>
      <c r="KJ54" s="277">
        <v>0</v>
      </c>
      <c r="KK54" s="277">
        <v>0</v>
      </c>
      <c r="KL54" s="277">
        <v>0</v>
      </c>
      <c r="KM54" s="277">
        <v>0</v>
      </c>
      <c r="KN54" s="277">
        <v>0</v>
      </c>
      <c r="KO54" s="277">
        <v>0</v>
      </c>
      <c r="KP54" s="277">
        <v>0</v>
      </c>
      <c r="KQ54" s="277">
        <v>0</v>
      </c>
      <c r="KR54" s="277">
        <v>0</v>
      </c>
      <c r="KS54" s="277">
        <v>0</v>
      </c>
      <c r="KT54" s="277">
        <v>0</v>
      </c>
      <c r="KU54" s="277">
        <v>0</v>
      </c>
      <c r="KV54" s="277">
        <v>0</v>
      </c>
      <c r="KW54" s="277">
        <v>0</v>
      </c>
      <c r="KX54" s="277">
        <v>0</v>
      </c>
      <c r="KY54" s="277">
        <v>0</v>
      </c>
      <c r="KZ54" s="277">
        <v>0</v>
      </c>
      <c r="LA54" s="277">
        <v>0</v>
      </c>
      <c r="LB54" s="277">
        <v>0</v>
      </c>
      <c r="LC54" s="277">
        <v>0</v>
      </c>
      <c r="LD54" s="277">
        <v>0</v>
      </c>
      <c r="LE54" s="277">
        <v>0</v>
      </c>
      <c r="LF54" s="277">
        <v>0</v>
      </c>
      <c r="LG54" s="277">
        <v>0</v>
      </c>
      <c r="LH54" s="277">
        <v>0</v>
      </c>
      <c r="LI54" s="277">
        <v>0</v>
      </c>
      <c r="LJ54" s="277">
        <v>0</v>
      </c>
      <c r="LK54" s="277">
        <v>0</v>
      </c>
      <c r="LL54" s="277">
        <v>0</v>
      </c>
      <c r="LM54" s="277">
        <v>0</v>
      </c>
      <c r="LN54" s="277">
        <v>0</v>
      </c>
      <c r="LO54" s="277">
        <v>0</v>
      </c>
      <c r="LP54" s="277">
        <v>0</v>
      </c>
      <c r="LQ54" s="277">
        <v>0</v>
      </c>
      <c r="LR54" s="277">
        <v>0</v>
      </c>
      <c r="LS54" s="277">
        <v>0</v>
      </c>
      <c r="LT54" s="277">
        <v>0</v>
      </c>
      <c r="LU54" s="277">
        <v>0</v>
      </c>
      <c r="LV54" s="277">
        <v>0</v>
      </c>
      <c r="LW54" s="277">
        <v>0</v>
      </c>
      <c r="LX54" s="277">
        <v>0</v>
      </c>
      <c r="LY54" s="277">
        <v>0</v>
      </c>
      <c r="LZ54" s="277">
        <v>0</v>
      </c>
      <c r="MA54" s="277">
        <v>0</v>
      </c>
      <c r="MB54" s="277">
        <v>0</v>
      </c>
      <c r="MC54" s="277">
        <v>0</v>
      </c>
      <c r="MD54" s="277">
        <v>0</v>
      </c>
      <c r="ME54" s="277">
        <v>0</v>
      </c>
      <c r="MF54" s="277">
        <v>0</v>
      </c>
      <c r="MG54" s="277">
        <v>0</v>
      </c>
      <c r="MH54" s="277">
        <v>0</v>
      </c>
      <c r="MI54" s="277">
        <v>0</v>
      </c>
      <c r="MJ54" s="277">
        <v>0</v>
      </c>
      <c r="MK54" s="277">
        <v>0</v>
      </c>
      <c r="ML54" s="277">
        <v>0</v>
      </c>
      <c r="MM54" s="277">
        <v>0</v>
      </c>
      <c r="MN54" s="277">
        <v>0</v>
      </c>
      <c r="MO54" s="277">
        <v>0</v>
      </c>
      <c r="MP54" s="277">
        <v>0</v>
      </c>
      <c r="MQ54" s="277">
        <v>0</v>
      </c>
      <c r="MR54" s="277">
        <v>0</v>
      </c>
      <c r="MS54" s="277">
        <v>0</v>
      </c>
      <c r="MT54" s="277">
        <v>6</v>
      </c>
      <c r="MU54" s="277">
        <v>0</v>
      </c>
      <c r="MV54" s="277">
        <v>0</v>
      </c>
      <c r="MW54" s="277">
        <v>4</v>
      </c>
      <c r="MX54" s="277">
        <v>0</v>
      </c>
      <c r="MY54" s="277">
        <v>0</v>
      </c>
      <c r="MZ54" s="277">
        <v>6</v>
      </c>
      <c r="NA54" s="277">
        <v>0</v>
      </c>
      <c r="NB54" s="277">
        <v>0</v>
      </c>
      <c r="NC54" s="277">
        <v>3</v>
      </c>
      <c r="ND54" s="277">
        <v>0</v>
      </c>
      <c r="NE54" s="277">
        <v>0</v>
      </c>
      <c r="NF54" s="277">
        <v>0</v>
      </c>
      <c r="NG54" s="277">
        <v>0</v>
      </c>
      <c r="NH54" s="277">
        <v>0</v>
      </c>
      <c r="NI54" s="277">
        <v>5</v>
      </c>
      <c r="NJ54" s="277">
        <v>0</v>
      </c>
      <c r="NK54" s="277">
        <v>0</v>
      </c>
      <c r="NL54" s="277">
        <v>0</v>
      </c>
      <c r="NM54" s="277">
        <v>0</v>
      </c>
      <c r="NN54" s="277">
        <v>0</v>
      </c>
      <c r="NO54" s="277">
        <v>8</v>
      </c>
      <c r="NP54" s="277">
        <v>0</v>
      </c>
      <c r="NQ54" s="277">
        <v>0</v>
      </c>
      <c r="NR54" s="277">
        <v>10</v>
      </c>
      <c r="NS54" s="277">
        <v>0</v>
      </c>
      <c r="NT54" s="277">
        <v>0</v>
      </c>
      <c r="NU54" s="277">
        <v>0</v>
      </c>
      <c r="NV54" s="277">
        <v>0</v>
      </c>
      <c r="NW54" s="277">
        <v>0</v>
      </c>
      <c r="NX54" s="277">
        <v>9</v>
      </c>
      <c r="NY54" s="277">
        <v>0</v>
      </c>
      <c r="NZ54" s="277">
        <v>0</v>
      </c>
      <c r="OA54" s="277">
        <v>6</v>
      </c>
      <c r="OB54" s="277">
        <v>0</v>
      </c>
      <c r="OC54" s="277">
        <v>0</v>
      </c>
      <c r="OD54" s="277">
        <v>0</v>
      </c>
      <c r="OE54" s="277">
        <v>0</v>
      </c>
      <c r="OF54" s="277">
        <v>0</v>
      </c>
      <c r="OG54" s="277">
        <v>0</v>
      </c>
      <c r="OH54" s="277">
        <v>0</v>
      </c>
      <c r="OI54" s="277">
        <v>0</v>
      </c>
      <c r="OJ54" s="277">
        <v>0</v>
      </c>
      <c r="OK54" s="277">
        <v>0</v>
      </c>
      <c r="OL54" s="277">
        <v>0</v>
      </c>
      <c r="OM54" s="277">
        <v>0</v>
      </c>
      <c r="ON54" s="277">
        <v>0</v>
      </c>
      <c r="OO54" s="277">
        <v>0</v>
      </c>
      <c r="OP54" s="277">
        <v>0</v>
      </c>
      <c r="OQ54" s="277">
        <v>0</v>
      </c>
      <c r="OR54" s="277">
        <v>0</v>
      </c>
      <c r="OS54" s="277">
        <v>0</v>
      </c>
      <c r="OT54" s="277">
        <v>0</v>
      </c>
      <c r="OU54" s="277">
        <v>0</v>
      </c>
      <c r="OV54" s="277">
        <v>0</v>
      </c>
      <c r="OW54" s="277">
        <v>0</v>
      </c>
      <c r="OX54" s="277">
        <v>0</v>
      </c>
      <c r="OY54" s="277">
        <v>0</v>
      </c>
      <c r="OZ54" s="277">
        <v>0</v>
      </c>
      <c r="PA54" s="277">
        <v>0</v>
      </c>
      <c r="PB54" s="277">
        <v>0</v>
      </c>
      <c r="PC54" s="277">
        <v>0</v>
      </c>
      <c r="PD54" s="277">
        <v>0</v>
      </c>
      <c r="PE54" s="277">
        <v>0</v>
      </c>
      <c r="PF54" s="277">
        <v>0</v>
      </c>
      <c r="PG54" s="277">
        <v>0</v>
      </c>
      <c r="PH54" s="277">
        <v>0</v>
      </c>
      <c r="PI54" s="277">
        <v>0</v>
      </c>
      <c r="PJ54" s="277">
        <v>0</v>
      </c>
      <c r="PK54" s="277">
        <v>0</v>
      </c>
      <c r="PL54" s="277">
        <v>0</v>
      </c>
      <c r="PM54" s="277">
        <v>0</v>
      </c>
      <c r="PN54" s="277">
        <v>0</v>
      </c>
      <c r="PO54" s="277">
        <v>0</v>
      </c>
      <c r="PP54" s="277">
        <v>0</v>
      </c>
      <c r="PQ54" s="277">
        <v>0</v>
      </c>
      <c r="PR54" s="277">
        <v>0</v>
      </c>
      <c r="PS54" s="277">
        <v>0</v>
      </c>
      <c r="PT54" s="277">
        <v>0</v>
      </c>
      <c r="PU54" s="277">
        <v>0</v>
      </c>
      <c r="PV54" s="277">
        <v>0</v>
      </c>
      <c r="PW54" s="277">
        <v>0</v>
      </c>
      <c r="PX54" s="277">
        <v>0</v>
      </c>
      <c r="PY54" s="277">
        <v>0</v>
      </c>
      <c r="PZ54" s="277">
        <v>0</v>
      </c>
      <c r="QA54" s="277">
        <v>0</v>
      </c>
      <c r="QB54" s="277">
        <v>0</v>
      </c>
      <c r="QC54" s="277">
        <v>0</v>
      </c>
      <c r="QD54" s="277">
        <v>0</v>
      </c>
      <c r="QE54" s="277">
        <v>0</v>
      </c>
      <c r="QF54" s="277">
        <v>0</v>
      </c>
      <c r="QG54" s="277">
        <v>0</v>
      </c>
      <c r="QH54" s="277">
        <v>0</v>
      </c>
      <c r="QI54" s="277">
        <v>0</v>
      </c>
      <c r="QJ54" s="277">
        <v>0</v>
      </c>
      <c r="QK54" s="277">
        <v>0</v>
      </c>
      <c r="QL54" s="277">
        <v>0</v>
      </c>
      <c r="QM54" s="277">
        <v>0</v>
      </c>
      <c r="QN54" s="277">
        <v>0</v>
      </c>
      <c r="QO54" s="277">
        <v>0</v>
      </c>
      <c r="QP54" s="277">
        <v>0</v>
      </c>
      <c r="QQ54" s="277">
        <v>0</v>
      </c>
      <c r="QR54" s="277">
        <v>10</v>
      </c>
      <c r="QS54" s="277">
        <v>0</v>
      </c>
      <c r="QT54" s="277">
        <v>0</v>
      </c>
      <c r="QU54" s="277">
        <v>0</v>
      </c>
      <c r="QV54" s="277">
        <v>0</v>
      </c>
      <c r="QW54" s="277">
        <v>0</v>
      </c>
      <c r="QX54" s="277">
        <v>0</v>
      </c>
      <c r="QY54" s="277">
        <v>0</v>
      </c>
      <c r="QZ54" s="277">
        <v>0</v>
      </c>
      <c r="RA54" s="277">
        <v>0</v>
      </c>
      <c r="RB54" s="277">
        <v>0</v>
      </c>
      <c r="RC54" s="277">
        <v>0</v>
      </c>
      <c r="RD54" s="277">
        <v>0</v>
      </c>
      <c r="RE54" s="277">
        <v>0</v>
      </c>
      <c r="RF54" s="277">
        <v>0</v>
      </c>
      <c r="RG54" s="277">
        <v>0</v>
      </c>
      <c r="RH54" s="277">
        <v>0</v>
      </c>
      <c r="RI54" s="277">
        <v>0</v>
      </c>
      <c r="RJ54" s="277">
        <v>0</v>
      </c>
      <c r="RK54" s="277">
        <v>0</v>
      </c>
      <c r="RL54" s="277">
        <v>0</v>
      </c>
      <c r="RM54" s="277">
        <v>0</v>
      </c>
      <c r="RN54" s="277">
        <v>0</v>
      </c>
      <c r="RO54" s="277">
        <v>0</v>
      </c>
      <c r="RP54" s="277">
        <v>0</v>
      </c>
      <c r="RQ54" s="277">
        <v>0</v>
      </c>
      <c r="RR54" s="277">
        <v>0</v>
      </c>
      <c r="RS54" s="277">
        <v>0</v>
      </c>
      <c r="RT54" s="277">
        <v>0</v>
      </c>
      <c r="RU54" s="277">
        <v>0</v>
      </c>
      <c r="RV54" s="277">
        <v>0</v>
      </c>
      <c r="RW54" s="277">
        <v>0</v>
      </c>
      <c r="RX54" s="277">
        <v>0</v>
      </c>
      <c r="RY54" s="277">
        <v>0</v>
      </c>
      <c r="RZ54" s="277">
        <v>0</v>
      </c>
      <c r="SA54" s="277">
        <v>0</v>
      </c>
      <c r="SB54" s="277">
        <v>0</v>
      </c>
      <c r="SC54" s="277">
        <v>0</v>
      </c>
      <c r="SD54" s="277">
        <v>0</v>
      </c>
      <c r="SE54" s="277">
        <v>0</v>
      </c>
      <c r="SF54" s="277">
        <v>0</v>
      </c>
      <c r="SG54" s="277">
        <v>0</v>
      </c>
      <c r="SH54" s="277">
        <v>0</v>
      </c>
      <c r="SI54" s="277">
        <v>0</v>
      </c>
      <c r="SJ54" s="277">
        <v>0</v>
      </c>
      <c r="SK54" s="277">
        <v>0</v>
      </c>
      <c r="SL54" s="277">
        <v>0</v>
      </c>
      <c r="SM54" s="277">
        <v>0</v>
      </c>
      <c r="SN54" s="277">
        <v>0</v>
      </c>
      <c r="SO54" s="277">
        <v>0</v>
      </c>
      <c r="SP54" s="277">
        <v>0</v>
      </c>
      <c r="SQ54" s="277">
        <v>0</v>
      </c>
      <c r="SR54" s="277">
        <v>0</v>
      </c>
      <c r="SS54" s="277">
        <v>0</v>
      </c>
      <c r="ST54" s="277">
        <v>0</v>
      </c>
      <c r="SU54" s="277">
        <v>0</v>
      </c>
      <c r="SV54" s="277">
        <v>0</v>
      </c>
      <c r="SW54" s="277">
        <v>0</v>
      </c>
      <c r="SX54" s="277">
        <v>0</v>
      </c>
      <c r="SY54" s="277">
        <v>0</v>
      </c>
      <c r="SZ54" s="277">
        <v>0</v>
      </c>
      <c r="TA54" s="277">
        <v>0</v>
      </c>
      <c r="TB54" s="277">
        <v>0</v>
      </c>
      <c r="TC54" s="277">
        <v>0</v>
      </c>
      <c r="TD54" s="277">
        <v>0</v>
      </c>
      <c r="TE54" s="277">
        <v>0</v>
      </c>
      <c r="TF54" s="277">
        <v>0</v>
      </c>
      <c r="TG54" s="277">
        <v>0</v>
      </c>
      <c r="TH54" s="277">
        <v>0</v>
      </c>
      <c r="TI54" s="277">
        <v>0</v>
      </c>
      <c r="TJ54" s="277">
        <v>0</v>
      </c>
      <c r="TK54" s="277">
        <v>0</v>
      </c>
      <c r="TL54" s="277">
        <v>0</v>
      </c>
      <c r="TM54" s="277">
        <v>0</v>
      </c>
      <c r="TN54" s="277">
        <v>0</v>
      </c>
      <c r="TO54" s="277">
        <v>0</v>
      </c>
      <c r="TP54" s="277">
        <v>0</v>
      </c>
      <c r="TQ54" s="277">
        <v>0</v>
      </c>
      <c r="TR54" s="277">
        <v>0</v>
      </c>
      <c r="TS54" s="277">
        <v>0</v>
      </c>
      <c r="TT54" s="277">
        <v>0</v>
      </c>
      <c r="TU54" s="277">
        <v>0</v>
      </c>
      <c r="TV54" s="277">
        <v>0</v>
      </c>
      <c r="TW54" s="277">
        <v>0</v>
      </c>
      <c r="TX54" s="277">
        <v>0</v>
      </c>
      <c r="TY54" s="277">
        <v>0</v>
      </c>
      <c r="TZ54" s="277">
        <v>0</v>
      </c>
      <c r="UA54" s="277">
        <v>0</v>
      </c>
      <c r="UB54" s="277">
        <v>0</v>
      </c>
      <c r="UC54" s="277">
        <v>0</v>
      </c>
      <c r="UD54" s="277">
        <v>0</v>
      </c>
      <c r="UE54" s="277">
        <v>0</v>
      </c>
      <c r="UF54" s="277">
        <v>0</v>
      </c>
      <c r="UG54" s="277">
        <v>0</v>
      </c>
      <c r="UH54" s="277">
        <v>0</v>
      </c>
      <c r="UI54" s="277">
        <v>0</v>
      </c>
      <c r="UJ54" s="277">
        <v>0</v>
      </c>
      <c r="UK54" s="277">
        <v>0</v>
      </c>
      <c r="UL54" s="277">
        <v>0</v>
      </c>
      <c r="UM54" s="277">
        <v>0</v>
      </c>
      <c r="UN54" s="277">
        <v>0</v>
      </c>
      <c r="UO54" s="277">
        <v>0</v>
      </c>
      <c r="UP54" s="277">
        <v>0</v>
      </c>
      <c r="UQ54" s="277">
        <v>0</v>
      </c>
      <c r="UR54" s="277">
        <v>0</v>
      </c>
      <c r="US54" s="277">
        <v>0</v>
      </c>
      <c r="UT54" s="277">
        <v>0</v>
      </c>
      <c r="UU54" s="277">
        <v>0</v>
      </c>
      <c r="UV54" s="277">
        <v>0</v>
      </c>
      <c r="UW54" s="277">
        <v>0</v>
      </c>
      <c r="UX54" s="277">
        <v>0</v>
      </c>
      <c r="UY54" s="277">
        <v>0</v>
      </c>
      <c r="UZ54" s="277">
        <v>0</v>
      </c>
      <c r="VA54" s="277">
        <v>0</v>
      </c>
      <c r="VB54" s="277">
        <v>0</v>
      </c>
      <c r="VC54" s="277">
        <v>0</v>
      </c>
      <c r="VD54" s="277">
        <v>0</v>
      </c>
      <c r="VE54" s="277">
        <v>0</v>
      </c>
      <c r="VF54" s="277">
        <v>0</v>
      </c>
      <c r="VG54" s="277">
        <v>0</v>
      </c>
      <c r="VH54" s="277">
        <v>0</v>
      </c>
      <c r="VI54" s="277">
        <v>0</v>
      </c>
      <c r="VJ54" s="277">
        <v>0</v>
      </c>
      <c r="VK54" s="277">
        <v>54</v>
      </c>
      <c r="VL54" s="277">
        <v>0</v>
      </c>
      <c r="VM54" s="277">
        <v>0</v>
      </c>
      <c r="VN54" s="277">
        <v>53</v>
      </c>
      <c r="VO54" s="277">
        <v>0</v>
      </c>
      <c r="VP54" s="277">
        <v>0</v>
      </c>
      <c r="VQ54" s="277">
        <v>45</v>
      </c>
      <c r="VR54" s="277">
        <v>0</v>
      </c>
      <c r="VS54" s="277">
        <v>0</v>
      </c>
      <c r="VT54" s="277">
        <v>10</v>
      </c>
      <c r="VU54" s="277">
        <v>0</v>
      </c>
      <c r="VV54" s="277">
        <v>0</v>
      </c>
      <c r="VW54" s="277">
        <v>0</v>
      </c>
      <c r="VX54" s="277">
        <v>0</v>
      </c>
      <c r="VY54" s="277">
        <v>0</v>
      </c>
      <c r="VZ54" s="277">
        <v>0</v>
      </c>
      <c r="WA54" s="277">
        <v>0</v>
      </c>
      <c r="WB54" s="277">
        <v>0</v>
      </c>
      <c r="WC54" s="277">
        <v>0</v>
      </c>
      <c r="WD54" s="277">
        <v>0</v>
      </c>
      <c r="WE54" s="277">
        <v>0</v>
      </c>
      <c r="WF54" s="277">
        <v>0</v>
      </c>
      <c r="WG54" s="277">
        <v>0</v>
      </c>
      <c r="WH54" s="277">
        <v>0</v>
      </c>
      <c r="WI54" s="277">
        <v>0</v>
      </c>
      <c r="WJ54" s="277">
        <v>0</v>
      </c>
      <c r="WK54" s="277">
        <v>0</v>
      </c>
      <c r="WL54" s="277">
        <v>0</v>
      </c>
      <c r="WM54" s="277">
        <v>0</v>
      </c>
      <c r="WN54" s="277">
        <v>0</v>
      </c>
      <c r="WO54" s="277">
        <v>0</v>
      </c>
      <c r="WP54" s="277">
        <v>0</v>
      </c>
      <c r="WQ54" s="277">
        <v>0</v>
      </c>
      <c r="WR54" s="277">
        <v>0</v>
      </c>
      <c r="WS54" s="277">
        <v>0</v>
      </c>
      <c r="WT54" s="277">
        <v>0</v>
      </c>
      <c r="WU54" s="277">
        <v>0</v>
      </c>
      <c r="WV54" s="277">
        <v>0</v>
      </c>
      <c r="WW54" s="277">
        <v>0</v>
      </c>
      <c r="WX54" s="277">
        <v>0</v>
      </c>
      <c r="WY54" s="277">
        <v>0</v>
      </c>
      <c r="WZ54" s="277">
        <v>0</v>
      </c>
      <c r="XA54" s="277">
        <v>0</v>
      </c>
      <c r="XB54" s="277">
        <v>0</v>
      </c>
      <c r="XC54" s="277">
        <v>0</v>
      </c>
      <c r="XD54" s="277">
        <v>0</v>
      </c>
      <c r="XE54" s="277">
        <v>0</v>
      </c>
      <c r="XF54" s="277">
        <v>0</v>
      </c>
      <c r="XG54" s="277">
        <v>0</v>
      </c>
      <c r="XH54" s="277">
        <v>0</v>
      </c>
      <c r="XI54" s="277">
        <v>0</v>
      </c>
      <c r="XJ54" s="277">
        <v>0</v>
      </c>
      <c r="XK54" s="277">
        <v>0</v>
      </c>
      <c r="XL54" s="277">
        <v>0</v>
      </c>
      <c r="XM54" s="277">
        <v>0</v>
      </c>
      <c r="XN54" s="277">
        <v>0</v>
      </c>
      <c r="XO54" s="277">
        <v>0</v>
      </c>
      <c r="XP54" s="277">
        <v>0</v>
      </c>
      <c r="XQ54" s="277">
        <v>0</v>
      </c>
      <c r="XR54" s="277">
        <v>0</v>
      </c>
      <c r="XS54" s="277">
        <v>0</v>
      </c>
      <c r="XT54" s="277">
        <v>0</v>
      </c>
      <c r="XU54" s="277">
        <v>0</v>
      </c>
      <c r="XV54" s="277">
        <v>0</v>
      </c>
      <c r="XW54" s="277">
        <v>0</v>
      </c>
      <c r="XX54" s="277">
        <v>0</v>
      </c>
      <c r="XY54" s="277">
        <v>0</v>
      </c>
      <c r="XZ54" s="277">
        <v>0</v>
      </c>
      <c r="YA54" s="277">
        <v>0</v>
      </c>
      <c r="YB54" s="277">
        <v>0</v>
      </c>
      <c r="YC54" s="277">
        <v>0</v>
      </c>
      <c r="YD54" s="277">
        <v>0</v>
      </c>
      <c r="YE54" s="277">
        <v>0</v>
      </c>
      <c r="YF54" s="277">
        <v>0</v>
      </c>
      <c r="YG54" s="277">
        <v>0</v>
      </c>
      <c r="YH54" s="277">
        <v>0</v>
      </c>
      <c r="YI54" s="277">
        <v>0</v>
      </c>
      <c r="YJ54" s="277">
        <v>0</v>
      </c>
      <c r="YK54" s="277">
        <v>0</v>
      </c>
      <c r="YL54" s="277">
        <v>0</v>
      </c>
      <c r="YM54" s="277">
        <v>0</v>
      </c>
      <c r="YN54" s="277">
        <v>0</v>
      </c>
      <c r="YO54" s="277">
        <v>0</v>
      </c>
      <c r="YP54" s="277">
        <v>0</v>
      </c>
      <c r="YQ54" s="277">
        <v>0</v>
      </c>
      <c r="YR54" s="277">
        <v>0</v>
      </c>
      <c r="YS54" s="277">
        <v>0</v>
      </c>
      <c r="YT54" s="277">
        <v>0</v>
      </c>
      <c r="YU54" s="277">
        <v>0</v>
      </c>
      <c r="YV54" s="277">
        <v>0</v>
      </c>
      <c r="YW54" s="277">
        <v>0</v>
      </c>
      <c r="YX54" s="277">
        <v>0</v>
      </c>
      <c r="YY54" s="277">
        <v>0</v>
      </c>
      <c r="YZ54" s="277">
        <v>0</v>
      </c>
      <c r="ZA54" s="277">
        <v>0</v>
      </c>
      <c r="ZB54" s="277">
        <v>0</v>
      </c>
      <c r="ZC54" s="277">
        <v>0</v>
      </c>
      <c r="ZD54" s="277">
        <v>0</v>
      </c>
      <c r="ZE54" s="277">
        <v>0</v>
      </c>
      <c r="ZF54" s="277">
        <v>0</v>
      </c>
      <c r="ZG54" s="277">
        <v>0</v>
      </c>
      <c r="ZH54" s="277">
        <v>0</v>
      </c>
      <c r="ZI54" s="277">
        <v>0</v>
      </c>
      <c r="ZJ54" s="277">
        <v>0</v>
      </c>
      <c r="ZK54" s="277">
        <v>0</v>
      </c>
      <c r="ZL54" s="277">
        <v>0</v>
      </c>
      <c r="ZM54" s="277">
        <v>0</v>
      </c>
      <c r="ZN54" s="277">
        <v>0</v>
      </c>
      <c r="ZO54" s="277">
        <v>0</v>
      </c>
      <c r="ZP54" s="277">
        <v>0</v>
      </c>
      <c r="ZQ54" s="277">
        <v>0</v>
      </c>
      <c r="ZR54" s="277">
        <v>0</v>
      </c>
      <c r="ZS54" s="277">
        <v>0</v>
      </c>
      <c r="ZT54" s="277">
        <v>0</v>
      </c>
      <c r="ZU54" s="277">
        <v>0</v>
      </c>
      <c r="ZV54" s="277">
        <v>0</v>
      </c>
      <c r="ZW54" s="277">
        <v>0</v>
      </c>
      <c r="ZX54" s="277">
        <v>0</v>
      </c>
      <c r="ZY54" s="277">
        <v>0</v>
      </c>
      <c r="ZZ54" s="277">
        <v>0</v>
      </c>
      <c r="AAA54" s="277">
        <v>0</v>
      </c>
      <c r="AAB54" s="277">
        <v>0</v>
      </c>
      <c r="AAC54" s="277">
        <v>0</v>
      </c>
      <c r="AAD54" s="277">
        <v>0</v>
      </c>
      <c r="AAE54" s="277">
        <v>0</v>
      </c>
      <c r="AAF54" s="277">
        <v>0</v>
      </c>
      <c r="AAG54" s="277">
        <v>0</v>
      </c>
      <c r="AAH54" s="277">
        <v>0</v>
      </c>
      <c r="AAI54" s="277">
        <v>0</v>
      </c>
      <c r="AAJ54" s="277">
        <v>0</v>
      </c>
      <c r="AAK54" s="277">
        <v>0</v>
      </c>
      <c r="AAL54" s="277">
        <v>0</v>
      </c>
      <c r="AAM54" s="277">
        <v>0</v>
      </c>
      <c r="AAN54" s="277">
        <v>0</v>
      </c>
      <c r="AAO54" s="181"/>
    </row>
    <row r="55" spans="1:731" x14ac:dyDescent="0.3">
      <c r="D55" s="3" t="s">
        <v>450</v>
      </c>
      <c r="F55" s="3">
        <v>666507</v>
      </c>
      <c r="G55" s="3" t="s">
        <v>72</v>
      </c>
      <c r="H55" s="275">
        <f t="shared" si="104"/>
        <v>9.75</v>
      </c>
      <c r="I55" s="135" t="str">
        <f t="shared" si="104"/>
        <v/>
      </c>
      <c r="J55" s="276" t="str">
        <f t="shared" si="104"/>
        <v/>
      </c>
      <c r="K55" s="275" cm="1">
        <f t="array" ref="K55">IFERROR(
  _xlfn.STDEV.S(
    IF(
      ($AA$19:$AAN$19=K$50) *
      ($AA55:$AAN55&gt;0) *
      ($AA$17:$AAN$17 &gt;= $H$47) *
      ($AA$17:$AAN$17 &lt;= $I$47),
      $AA55:$AAN55
    )
  ),
  ""
)</f>
        <v>11.789826122551595</v>
      </c>
      <c r="L55" s="135" t="str" cm="1">
        <f t="array" ref="L55">IFERROR(
  _xlfn.STDEV.S(
    IF(
      ($AA$19:$AAN$19=L$50) *
      ($AA55:$AAN55&gt;0) *
      ($AA$17:$AAN$17 &gt;= $H$47) *
      ($AA$17:$AAN$17 &lt;= $I$47),
      $AA55:$AAN55
    )
  ),
  ""
)</f>
        <v/>
      </c>
      <c r="M55" s="276" t="str" cm="1">
        <f t="array" ref="M55">IFERROR(
  _xlfn.STDEV.S(
    IF(
      ($AA$19:$AAN$19=M$50) *
      ($AA55:$AAN55&gt;0) *
      ($AA$17:$AAN$17 &gt;= $H$47) *
      ($AA$17:$AAN$17 &lt;= $I$47),
      $AA55:$AAN55
    )
  ),
  ""
)</f>
        <v/>
      </c>
      <c r="N55" s="275">
        <f t="shared" si="105"/>
        <v>25</v>
      </c>
      <c r="O55" s="135">
        <f t="shared" si="105"/>
        <v>0</v>
      </c>
      <c r="P55" s="276">
        <f t="shared" si="105"/>
        <v>0</v>
      </c>
      <c r="Q55">
        <f>VLOOKUP($F55,Old!$C$23:$G$43,3)</f>
        <v>1.8</v>
      </c>
      <c r="R55">
        <f t="shared" si="106"/>
        <v>17.55</v>
      </c>
      <c r="S55" t="str">
        <f t="shared" si="106"/>
        <v/>
      </c>
      <c r="T55" t="str">
        <f t="shared" si="107"/>
        <v/>
      </c>
      <c r="U55">
        <f>VLOOKUP($F55,Old!$C$23:$G$43,5)</f>
        <v>1.8</v>
      </c>
      <c r="V55">
        <f t="shared" si="108"/>
        <v>17.55</v>
      </c>
      <c r="Z55" s="3">
        <v>666507</v>
      </c>
      <c r="AA55" s="277">
        <v>0</v>
      </c>
      <c r="AB55" s="277">
        <v>0</v>
      </c>
      <c r="AC55" s="277">
        <v>0</v>
      </c>
      <c r="AD55" s="277">
        <v>0</v>
      </c>
      <c r="AE55" s="277">
        <v>0</v>
      </c>
      <c r="AF55" s="277">
        <v>0</v>
      </c>
      <c r="AG55" s="277">
        <v>0</v>
      </c>
      <c r="AH55" s="277">
        <v>0</v>
      </c>
      <c r="AI55" s="277">
        <v>0</v>
      </c>
      <c r="AJ55" s="277">
        <v>0</v>
      </c>
      <c r="AK55" s="277">
        <v>0</v>
      </c>
      <c r="AL55" s="277">
        <v>0</v>
      </c>
      <c r="AM55" s="277">
        <v>0</v>
      </c>
      <c r="AN55" s="277">
        <v>0</v>
      </c>
      <c r="AO55" s="277">
        <v>0</v>
      </c>
      <c r="AP55" s="277">
        <v>0</v>
      </c>
      <c r="AQ55" s="277">
        <v>0</v>
      </c>
      <c r="AR55" s="277">
        <v>0</v>
      </c>
      <c r="AS55" s="277">
        <v>0</v>
      </c>
      <c r="AT55" s="277">
        <v>0</v>
      </c>
      <c r="AU55" s="277">
        <v>0</v>
      </c>
      <c r="AV55" s="277">
        <v>0</v>
      </c>
      <c r="AW55" s="277">
        <v>0</v>
      </c>
      <c r="AX55" s="277">
        <v>0</v>
      </c>
      <c r="AY55" s="277">
        <v>0</v>
      </c>
      <c r="AZ55" s="277">
        <v>0</v>
      </c>
      <c r="BA55" s="277">
        <v>0</v>
      </c>
      <c r="BB55" s="277">
        <v>0</v>
      </c>
      <c r="BC55" s="277">
        <v>0</v>
      </c>
      <c r="BD55" s="277">
        <v>0</v>
      </c>
      <c r="BE55" s="277">
        <v>0</v>
      </c>
      <c r="BF55" s="277">
        <v>0</v>
      </c>
      <c r="BG55" s="277">
        <v>0</v>
      </c>
      <c r="BH55" s="277">
        <v>0</v>
      </c>
      <c r="BI55" s="277">
        <v>0</v>
      </c>
      <c r="BJ55" s="277">
        <v>0</v>
      </c>
      <c r="BK55" s="277">
        <v>0</v>
      </c>
      <c r="BL55" s="277">
        <v>0</v>
      </c>
      <c r="BM55" s="277">
        <v>0</v>
      </c>
      <c r="BN55" s="277">
        <v>0</v>
      </c>
      <c r="BO55" s="277">
        <v>0</v>
      </c>
      <c r="BP55" s="277">
        <v>0</v>
      </c>
      <c r="BQ55" s="277">
        <v>0</v>
      </c>
      <c r="BR55" s="277">
        <v>0</v>
      </c>
      <c r="BS55" s="277">
        <v>0</v>
      </c>
      <c r="BT55" s="277">
        <v>0</v>
      </c>
      <c r="BU55" s="277">
        <v>0</v>
      </c>
      <c r="BV55" s="277">
        <v>0</v>
      </c>
      <c r="BW55" s="277">
        <v>0</v>
      </c>
      <c r="BX55" s="277">
        <v>0</v>
      </c>
      <c r="BY55" s="277">
        <v>0</v>
      </c>
      <c r="BZ55" s="277">
        <v>0</v>
      </c>
      <c r="CA55" s="277">
        <v>0</v>
      </c>
      <c r="CB55" s="277">
        <v>0</v>
      </c>
      <c r="CC55" s="277">
        <v>0</v>
      </c>
      <c r="CD55" s="277">
        <v>0</v>
      </c>
      <c r="CE55" s="277">
        <v>0</v>
      </c>
      <c r="CF55" s="277">
        <v>0</v>
      </c>
      <c r="CG55" s="277">
        <v>0</v>
      </c>
      <c r="CH55" s="277">
        <v>0</v>
      </c>
      <c r="CI55" s="277">
        <v>0</v>
      </c>
      <c r="CJ55" s="277">
        <v>0</v>
      </c>
      <c r="CK55" s="277">
        <v>0</v>
      </c>
      <c r="CL55" s="277">
        <v>0</v>
      </c>
      <c r="CM55" s="277">
        <v>0</v>
      </c>
      <c r="CN55" s="277">
        <v>0</v>
      </c>
      <c r="CO55" s="277">
        <v>0</v>
      </c>
      <c r="CP55" s="277">
        <v>0</v>
      </c>
      <c r="CQ55" s="277">
        <v>0</v>
      </c>
      <c r="CR55" s="277">
        <v>0</v>
      </c>
      <c r="CS55" s="277">
        <v>0</v>
      </c>
      <c r="CT55" s="277">
        <v>0</v>
      </c>
      <c r="CU55" s="277">
        <v>0</v>
      </c>
      <c r="CV55" s="277">
        <v>0</v>
      </c>
      <c r="CW55" s="277">
        <v>0</v>
      </c>
      <c r="CX55" s="277">
        <v>0</v>
      </c>
      <c r="CY55" s="277">
        <v>0</v>
      </c>
      <c r="CZ55" s="277">
        <v>0</v>
      </c>
      <c r="DA55" s="277">
        <v>0</v>
      </c>
      <c r="DB55" s="277">
        <v>0</v>
      </c>
      <c r="DC55" s="277">
        <v>0</v>
      </c>
      <c r="DD55" s="277">
        <v>0</v>
      </c>
      <c r="DE55" s="277">
        <v>0</v>
      </c>
      <c r="DF55" s="277">
        <v>0</v>
      </c>
      <c r="DG55" s="277">
        <v>7</v>
      </c>
      <c r="DH55" s="277">
        <v>0</v>
      </c>
      <c r="DI55" s="277">
        <v>0</v>
      </c>
      <c r="DJ55" s="277">
        <v>0</v>
      </c>
      <c r="DK55" s="277">
        <v>0</v>
      </c>
      <c r="DL55" s="277">
        <v>0</v>
      </c>
      <c r="DM55" s="277">
        <v>0</v>
      </c>
      <c r="DN55" s="277">
        <v>0</v>
      </c>
      <c r="DO55" s="277">
        <v>0</v>
      </c>
      <c r="DP55" s="277">
        <v>0</v>
      </c>
      <c r="DQ55" s="277">
        <v>0</v>
      </c>
      <c r="DR55" s="277">
        <v>0</v>
      </c>
      <c r="DS55" s="277">
        <v>0</v>
      </c>
      <c r="DT55" s="277">
        <v>0</v>
      </c>
      <c r="DU55" s="277">
        <v>0</v>
      </c>
      <c r="DV55" s="277">
        <v>0</v>
      </c>
      <c r="DW55" s="277">
        <v>0</v>
      </c>
      <c r="DX55" s="277">
        <v>0</v>
      </c>
      <c r="DY55" s="277">
        <v>0</v>
      </c>
      <c r="DZ55" s="277">
        <v>0</v>
      </c>
      <c r="EA55" s="277">
        <v>0</v>
      </c>
      <c r="EB55" s="277">
        <v>0</v>
      </c>
      <c r="EC55" s="277">
        <v>0</v>
      </c>
      <c r="ED55" s="277">
        <v>0</v>
      </c>
      <c r="EE55" s="277">
        <v>0</v>
      </c>
      <c r="EF55" s="277">
        <v>0</v>
      </c>
      <c r="EG55" s="277">
        <v>0</v>
      </c>
      <c r="EH55" s="277">
        <v>0</v>
      </c>
      <c r="EI55" s="277">
        <v>0</v>
      </c>
      <c r="EJ55" s="277">
        <v>0</v>
      </c>
      <c r="EK55" s="277">
        <v>0</v>
      </c>
      <c r="EL55" s="277">
        <v>0</v>
      </c>
      <c r="EM55" s="277">
        <v>0</v>
      </c>
      <c r="EN55" s="277">
        <v>0</v>
      </c>
      <c r="EO55" s="277">
        <v>0</v>
      </c>
      <c r="EP55" s="277">
        <v>0</v>
      </c>
      <c r="EQ55" s="277">
        <v>0</v>
      </c>
      <c r="ER55" s="277">
        <v>0</v>
      </c>
      <c r="ES55" s="277">
        <v>0</v>
      </c>
      <c r="ET55" s="277">
        <v>0</v>
      </c>
      <c r="EU55" s="277">
        <v>0</v>
      </c>
      <c r="EV55" s="277">
        <v>0</v>
      </c>
      <c r="EW55" s="277">
        <v>0</v>
      </c>
      <c r="EX55" s="277">
        <v>0</v>
      </c>
      <c r="EY55" s="277">
        <v>0</v>
      </c>
      <c r="EZ55" s="277">
        <v>0</v>
      </c>
      <c r="FA55" s="277">
        <v>0</v>
      </c>
      <c r="FB55" s="277">
        <v>0</v>
      </c>
      <c r="FC55" s="277">
        <v>0</v>
      </c>
      <c r="FD55" s="277">
        <v>0</v>
      </c>
      <c r="FE55" s="277">
        <v>0</v>
      </c>
      <c r="FF55" s="277">
        <v>0</v>
      </c>
      <c r="FG55" s="277">
        <v>0</v>
      </c>
      <c r="FH55" s="277">
        <v>0</v>
      </c>
      <c r="FI55" s="277">
        <v>0</v>
      </c>
      <c r="FJ55" s="277">
        <v>0</v>
      </c>
      <c r="FK55" s="277">
        <v>0</v>
      </c>
      <c r="FL55" s="277">
        <v>0</v>
      </c>
      <c r="FM55" s="277">
        <v>0</v>
      </c>
      <c r="FN55" s="277">
        <v>0</v>
      </c>
      <c r="FO55" s="277">
        <v>0</v>
      </c>
      <c r="FP55" s="277">
        <v>0</v>
      </c>
      <c r="FQ55" s="277">
        <v>0</v>
      </c>
      <c r="FR55" s="277">
        <v>0</v>
      </c>
      <c r="FS55" s="277">
        <v>0</v>
      </c>
      <c r="FT55" s="277">
        <v>0</v>
      </c>
      <c r="FU55" s="277">
        <v>0</v>
      </c>
      <c r="FV55" s="277">
        <v>0</v>
      </c>
      <c r="FW55" s="277">
        <v>0</v>
      </c>
      <c r="FX55" s="277">
        <v>0</v>
      </c>
      <c r="FY55" s="277">
        <v>0</v>
      </c>
      <c r="FZ55" s="277">
        <v>0</v>
      </c>
      <c r="GA55" s="277">
        <v>0</v>
      </c>
      <c r="GB55" s="277">
        <v>0</v>
      </c>
      <c r="GC55" s="277">
        <v>0</v>
      </c>
      <c r="GD55" s="277">
        <v>0</v>
      </c>
      <c r="GE55" s="277">
        <v>0</v>
      </c>
      <c r="GF55" s="277">
        <v>0</v>
      </c>
      <c r="GG55" s="277">
        <v>0</v>
      </c>
      <c r="GH55" s="277">
        <v>0</v>
      </c>
      <c r="GI55" s="277">
        <v>0</v>
      </c>
      <c r="GJ55" s="277">
        <v>0</v>
      </c>
      <c r="GK55" s="277">
        <v>0</v>
      </c>
      <c r="GL55" s="277">
        <v>0</v>
      </c>
      <c r="GM55" s="277">
        <v>0</v>
      </c>
      <c r="GN55" s="277">
        <v>0</v>
      </c>
      <c r="GO55" s="277">
        <v>0</v>
      </c>
      <c r="GP55" s="277">
        <v>0</v>
      </c>
      <c r="GQ55" s="277">
        <v>0</v>
      </c>
      <c r="GR55" s="277">
        <v>0</v>
      </c>
      <c r="GS55" s="277">
        <v>0</v>
      </c>
      <c r="GT55" s="277">
        <v>0</v>
      </c>
      <c r="GU55" s="277">
        <v>0</v>
      </c>
      <c r="GV55" s="277">
        <v>0</v>
      </c>
      <c r="GW55" s="277">
        <v>0</v>
      </c>
      <c r="GX55" s="277">
        <v>0</v>
      </c>
      <c r="GY55" s="277">
        <v>0</v>
      </c>
      <c r="GZ55" s="277">
        <v>0</v>
      </c>
      <c r="HA55" s="277">
        <v>0</v>
      </c>
      <c r="HB55" s="277">
        <v>0</v>
      </c>
      <c r="HC55" s="277">
        <v>0</v>
      </c>
      <c r="HD55" s="277">
        <v>0</v>
      </c>
      <c r="HE55" s="277">
        <v>12</v>
      </c>
      <c r="HF55" s="277">
        <v>0</v>
      </c>
      <c r="HG55" s="277">
        <v>0</v>
      </c>
      <c r="HH55" s="277">
        <v>0</v>
      </c>
      <c r="HI55" s="277">
        <v>0</v>
      </c>
      <c r="HJ55" s="277">
        <v>0</v>
      </c>
      <c r="HK55" s="277">
        <v>0</v>
      </c>
      <c r="HL55" s="277">
        <v>0</v>
      </c>
      <c r="HM55" s="277">
        <v>0</v>
      </c>
      <c r="HN55" s="277">
        <v>0</v>
      </c>
      <c r="HO55" s="277">
        <v>0</v>
      </c>
      <c r="HP55" s="277">
        <v>0</v>
      </c>
      <c r="HQ55" s="277">
        <v>0</v>
      </c>
      <c r="HR55" s="277">
        <v>0</v>
      </c>
      <c r="HS55" s="277">
        <v>0</v>
      </c>
      <c r="HT55" s="277">
        <v>0</v>
      </c>
      <c r="HU55" s="277">
        <v>0</v>
      </c>
      <c r="HV55" s="277">
        <v>0</v>
      </c>
      <c r="HW55" s="277">
        <v>0</v>
      </c>
      <c r="HX55" s="277">
        <v>0</v>
      </c>
      <c r="HY55" s="277">
        <v>0</v>
      </c>
      <c r="HZ55" s="277">
        <v>0</v>
      </c>
      <c r="IA55" s="277">
        <v>0</v>
      </c>
      <c r="IB55" s="277">
        <v>0</v>
      </c>
      <c r="IC55" s="277">
        <v>0</v>
      </c>
      <c r="ID55" s="277">
        <v>0</v>
      </c>
      <c r="IE55" s="277">
        <v>0</v>
      </c>
      <c r="IF55" s="277">
        <v>0</v>
      </c>
      <c r="IG55" s="277">
        <v>0</v>
      </c>
      <c r="IH55" s="277">
        <v>0</v>
      </c>
      <c r="II55" s="277">
        <v>0</v>
      </c>
      <c r="IJ55" s="277">
        <v>0</v>
      </c>
      <c r="IK55" s="277">
        <v>0</v>
      </c>
      <c r="IL55" s="277">
        <v>0</v>
      </c>
      <c r="IM55" s="277">
        <v>0</v>
      </c>
      <c r="IN55" s="277">
        <v>0</v>
      </c>
      <c r="IO55" s="277">
        <v>0</v>
      </c>
      <c r="IP55" s="277">
        <v>0</v>
      </c>
      <c r="IQ55" s="277">
        <v>0</v>
      </c>
      <c r="IR55" s="277">
        <v>0</v>
      </c>
      <c r="IS55" s="277">
        <v>0</v>
      </c>
      <c r="IT55" s="277">
        <v>0</v>
      </c>
      <c r="IU55" s="277">
        <v>0</v>
      </c>
      <c r="IV55" s="277">
        <v>0</v>
      </c>
      <c r="IW55" s="277">
        <v>0</v>
      </c>
      <c r="IX55" s="277">
        <v>0</v>
      </c>
      <c r="IY55" s="277">
        <v>0</v>
      </c>
      <c r="IZ55" s="277">
        <v>0</v>
      </c>
      <c r="JA55" s="277">
        <v>0</v>
      </c>
      <c r="JB55" s="277">
        <v>0</v>
      </c>
      <c r="JC55" s="277">
        <v>0</v>
      </c>
      <c r="JD55" s="277">
        <v>0</v>
      </c>
      <c r="JE55" s="277">
        <v>0</v>
      </c>
      <c r="JF55" s="277">
        <v>0</v>
      </c>
      <c r="JG55" s="277">
        <v>0</v>
      </c>
      <c r="JH55" s="277">
        <v>0</v>
      </c>
      <c r="JI55" s="277">
        <v>0</v>
      </c>
      <c r="JJ55" s="277">
        <v>0</v>
      </c>
      <c r="JK55" s="277">
        <v>0</v>
      </c>
      <c r="JL55" s="277">
        <v>0</v>
      </c>
      <c r="JM55" s="277">
        <v>0</v>
      </c>
      <c r="JN55" s="277">
        <v>0</v>
      </c>
      <c r="JO55" s="277">
        <v>0</v>
      </c>
      <c r="JP55" s="277">
        <v>0</v>
      </c>
      <c r="JQ55" s="277">
        <v>0</v>
      </c>
      <c r="JR55" s="277">
        <v>0</v>
      </c>
      <c r="JS55" s="277">
        <v>0</v>
      </c>
      <c r="JT55" s="277">
        <v>0</v>
      </c>
      <c r="JU55" s="277">
        <v>0</v>
      </c>
      <c r="JV55" s="277">
        <v>0</v>
      </c>
      <c r="JW55" s="277">
        <v>0</v>
      </c>
      <c r="JX55" s="277">
        <v>0</v>
      </c>
      <c r="JY55" s="277">
        <v>0</v>
      </c>
      <c r="JZ55" s="277">
        <v>0</v>
      </c>
      <c r="KA55" s="277">
        <v>0</v>
      </c>
      <c r="KB55" s="277">
        <v>0</v>
      </c>
      <c r="KC55" s="277">
        <v>0</v>
      </c>
      <c r="KD55" s="277">
        <v>0</v>
      </c>
      <c r="KE55" s="277">
        <v>0</v>
      </c>
      <c r="KF55" s="277">
        <v>0</v>
      </c>
      <c r="KG55" s="277">
        <v>0</v>
      </c>
      <c r="KH55" s="277">
        <v>0</v>
      </c>
      <c r="KI55" s="277">
        <v>0</v>
      </c>
      <c r="KJ55" s="277">
        <v>0</v>
      </c>
      <c r="KK55" s="277">
        <v>0</v>
      </c>
      <c r="KL55" s="277">
        <v>0</v>
      </c>
      <c r="KM55" s="277">
        <v>0</v>
      </c>
      <c r="KN55" s="277">
        <v>0</v>
      </c>
      <c r="KO55" s="277">
        <v>0</v>
      </c>
      <c r="KP55" s="277">
        <v>0</v>
      </c>
      <c r="KQ55" s="277">
        <v>0</v>
      </c>
      <c r="KR55" s="277">
        <v>0</v>
      </c>
      <c r="KS55" s="277">
        <v>0</v>
      </c>
      <c r="KT55" s="277">
        <v>0</v>
      </c>
      <c r="KU55" s="277">
        <v>0</v>
      </c>
      <c r="KV55" s="277">
        <v>0</v>
      </c>
      <c r="KW55" s="277">
        <v>0</v>
      </c>
      <c r="KX55" s="277">
        <v>0</v>
      </c>
      <c r="KY55" s="277">
        <v>0</v>
      </c>
      <c r="KZ55" s="277">
        <v>0</v>
      </c>
      <c r="LA55" s="277">
        <v>0</v>
      </c>
      <c r="LB55" s="277">
        <v>0</v>
      </c>
      <c r="LC55" s="277">
        <v>0</v>
      </c>
      <c r="LD55" s="277">
        <v>0</v>
      </c>
      <c r="LE55" s="277">
        <v>0</v>
      </c>
      <c r="LF55" s="277">
        <v>0</v>
      </c>
      <c r="LG55" s="277">
        <v>0</v>
      </c>
      <c r="LH55" s="277">
        <v>0</v>
      </c>
      <c r="LI55" s="277">
        <v>0</v>
      </c>
      <c r="LJ55" s="277">
        <v>0</v>
      </c>
      <c r="LK55" s="277">
        <v>0</v>
      </c>
      <c r="LL55" s="277">
        <v>0</v>
      </c>
      <c r="LM55" s="277">
        <v>0</v>
      </c>
      <c r="LN55" s="277">
        <v>0</v>
      </c>
      <c r="LO55" s="277">
        <v>0</v>
      </c>
      <c r="LP55" s="277">
        <v>0</v>
      </c>
      <c r="LQ55" s="277">
        <v>0</v>
      </c>
      <c r="LR55" s="277">
        <v>0</v>
      </c>
      <c r="LS55" s="277">
        <v>0</v>
      </c>
      <c r="LT55" s="277">
        <v>0</v>
      </c>
      <c r="LU55" s="277">
        <v>0</v>
      </c>
      <c r="LV55" s="277">
        <v>0</v>
      </c>
      <c r="LW55" s="277">
        <v>0</v>
      </c>
      <c r="LX55" s="277">
        <v>0</v>
      </c>
      <c r="LY55" s="277">
        <v>0</v>
      </c>
      <c r="LZ55" s="277">
        <v>0</v>
      </c>
      <c r="MA55" s="277">
        <v>0</v>
      </c>
      <c r="MB55" s="277">
        <v>0</v>
      </c>
      <c r="MC55" s="277">
        <v>0</v>
      </c>
      <c r="MD55" s="277">
        <v>0</v>
      </c>
      <c r="ME55" s="277">
        <v>0</v>
      </c>
      <c r="MF55" s="277">
        <v>0</v>
      </c>
      <c r="MG55" s="277">
        <v>0</v>
      </c>
      <c r="MH55" s="277">
        <v>0</v>
      </c>
      <c r="MI55" s="277">
        <v>0</v>
      </c>
      <c r="MJ55" s="277">
        <v>0</v>
      </c>
      <c r="MK55" s="277">
        <v>0</v>
      </c>
      <c r="ML55" s="277">
        <v>0</v>
      </c>
      <c r="MM55" s="277">
        <v>0</v>
      </c>
      <c r="MN55" s="277">
        <v>0</v>
      </c>
      <c r="MO55" s="277">
        <v>0</v>
      </c>
      <c r="MP55" s="277">
        <v>0</v>
      </c>
      <c r="MQ55" s="277">
        <v>0</v>
      </c>
      <c r="MR55" s="277">
        <v>0</v>
      </c>
      <c r="MS55" s="277">
        <v>0</v>
      </c>
      <c r="MT55" s="277">
        <v>0</v>
      </c>
      <c r="MU55" s="277">
        <v>0</v>
      </c>
      <c r="MV55" s="277">
        <v>0</v>
      </c>
      <c r="MW55" s="277">
        <v>0</v>
      </c>
      <c r="MX55" s="277">
        <v>0</v>
      </c>
      <c r="MY55" s="277">
        <v>0</v>
      </c>
      <c r="MZ55" s="277">
        <v>0</v>
      </c>
      <c r="NA55" s="277">
        <v>0</v>
      </c>
      <c r="NB55" s="277">
        <v>0</v>
      </c>
      <c r="NC55" s="277">
        <v>0</v>
      </c>
      <c r="ND55" s="277">
        <v>0</v>
      </c>
      <c r="NE55" s="277">
        <v>0</v>
      </c>
      <c r="NF55" s="277">
        <v>0</v>
      </c>
      <c r="NG55" s="277">
        <v>0</v>
      </c>
      <c r="NH55" s="277">
        <v>0</v>
      </c>
      <c r="NI55" s="277">
        <v>0</v>
      </c>
      <c r="NJ55" s="277">
        <v>0</v>
      </c>
      <c r="NK55" s="277">
        <v>0</v>
      </c>
      <c r="NL55" s="277">
        <v>0</v>
      </c>
      <c r="NM55" s="277">
        <v>0</v>
      </c>
      <c r="NN55" s="277">
        <v>0</v>
      </c>
      <c r="NO55" s="277">
        <v>0</v>
      </c>
      <c r="NP55" s="277">
        <v>0</v>
      </c>
      <c r="NQ55" s="277">
        <v>0</v>
      </c>
      <c r="NR55" s="277">
        <v>0</v>
      </c>
      <c r="NS55" s="277">
        <v>0</v>
      </c>
      <c r="NT55" s="277">
        <v>0</v>
      </c>
      <c r="NU55" s="277">
        <v>0</v>
      </c>
      <c r="NV55" s="277">
        <v>0</v>
      </c>
      <c r="NW55" s="277">
        <v>0</v>
      </c>
      <c r="NX55" s="277">
        <v>0</v>
      </c>
      <c r="NY55" s="277">
        <v>0</v>
      </c>
      <c r="NZ55" s="277">
        <v>0</v>
      </c>
      <c r="OA55" s="277">
        <v>0</v>
      </c>
      <c r="OB55" s="277">
        <v>0</v>
      </c>
      <c r="OC55" s="277">
        <v>0</v>
      </c>
      <c r="OD55" s="277">
        <v>0</v>
      </c>
      <c r="OE55" s="277">
        <v>0</v>
      </c>
      <c r="OF55" s="277">
        <v>0</v>
      </c>
      <c r="OG55" s="277">
        <v>0</v>
      </c>
      <c r="OH55" s="277">
        <v>0</v>
      </c>
      <c r="OI55" s="277">
        <v>0</v>
      </c>
      <c r="OJ55" s="277">
        <v>0</v>
      </c>
      <c r="OK55" s="277">
        <v>0</v>
      </c>
      <c r="OL55" s="277">
        <v>0</v>
      </c>
      <c r="OM55" s="277">
        <v>0</v>
      </c>
      <c r="ON55" s="277">
        <v>0</v>
      </c>
      <c r="OO55" s="277">
        <v>0</v>
      </c>
      <c r="OP55" s="277">
        <v>0</v>
      </c>
      <c r="OQ55" s="277">
        <v>0</v>
      </c>
      <c r="OR55" s="277">
        <v>0</v>
      </c>
      <c r="OS55" s="277">
        <v>0</v>
      </c>
      <c r="OT55" s="277">
        <v>0</v>
      </c>
      <c r="OU55" s="277">
        <v>0</v>
      </c>
      <c r="OV55" s="277">
        <v>0</v>
      </c>
      <c r="OW55" s="277">
        <v>0</v>
      </c>
      <c r="OX55" s="277">
        <v>0</v>
      </c>
      <c r="OY55" s="277">
        <v>0</v>
      </c>
      <c r="OZ55" s="277">
        <v>0</v>
      </c>
      <c r="PA55" s="277">
        <v>0</v>
      </c>
      <c r="PB55" s="277">
        <v>0</v>
      </c>
      <c r="PC55" s="277">
        <v>0</v>
      </c>
      <c r="PD55" s="277">
        <v>0</v>
      </c>
      <c r="PE55" s="277">
        <v>0</v>
      </c>
      <c r="PF55" s="277">
        <v>0</v>
      </c>
      <c r="PG55" s="277">
        <v>0</v>
      </c>
      <c r="PH55" s="277">
        <v>0</v>
      </c>
      <c r="PI55" s="277">
        <v>0</v>
      </c>
      <c r="PJ55" s="277">
        <v>0</v>
      </c>
      <c r="PK55" s="277">
        <v>0</v>
      </c>
      <c r="PL55" s="277">
        <v>0</v>
      </c>
      <c r="PM55" s="277">
        <v>0</v>
      </c>
      <c r="PN55" s="277">
        <v>0</v>
      </c>
      <c r="PO55" s="277">
        <v>0</v>
      </c>
      <c r="PP55" s="277">
        <v>0</v>
      </c>
      <c r="PQ55" s="277">
        <v>0</v>
      </c>
      <c r="PR55" s="277">
        <v>0</v>
      </c>
      <c r="PS55" s="277">
        <v>0</v>
      </c>
      <c r="PT55" s="277">
        <v>0</v>
      </c>
      <c r="PU55" s="277">
        <v>0</v>
      </c>
      <c r="PV55" s="277">
        <v>0</v>
      </c>
      <c r="PW55" s="277">
        <v>0</v>
      </c>
      <c r="PX55" s="277">
        <v>0</v>
      </c>
      <c r="PY55" s="277">
        <v>0</v>
      </c>
      <c r="PZ55" s="277">
        <v>0</v>
      </c>
      <c r="QA55" s="277">
        <v>0</v>
      </c>
      <c r="QB55" s="277">
        <v>0</v>
      </c>
      <c r="QC55" s="277">
        <v>0</v>
      </c>
      <c r="QD55" s="277">
        <v>0</v>
      </c>
      <c r="QE55" s="277">
        <v>0</v>
      </c>
      <c r="QF55" s="277">
        <v>0</v>
      </c>
      <c r="QG55" s="277">
        <v>0</v>
      </c>
      <c r="QH55" s="277">
        <v>0</v>
      </c>
      <c r="QI55" s="277">
        <v>0</v>
      </c>
      <c r="QJ55" s="277">
        <v>0</v>
      </c>
      <c r="QK55" s="277">
        <v>0</v>
      </c>
      <c r="QL55" s="277">
        <v>0</v>
      </c>
      <c r="QM55" s="277">
        <v>0</v>
      </c>
      <c r="QN55" s="277">
        <v>0</v>
      </c>
      <c r="QO55" s="277">
        <v>0</v>
      </c>
      <c r="QP55" s="277">
        <v>0</v>
      </c>
      <c r="QQ55" s="277">
        <v>0</v>
      </c>
      <c r="QR55" s="277">
        <v>0</v>
      </c>
      <c r="QS55" s="277">
        <v>0</v>
      </c>
      <c r="QT55" s="277">
        <v>0</v>
      </c>
      <c r="QU55" s="277">
        <v>0</v>
      </c>
      <c r="QV55" s="277">
        <v>0</v>
      </c>
      <c r="QW55" s="277">
        <v>0</v>
      </c>
      <c r="QX55" s="277">
        <v>0</v>
      </c>
      <c r="QY55" s="277">
        <v>0</v>
      </c>
      <c r="QZ55" s="277">
        <v>0</v>
      </c>
      <c r="RA55" s="277">
        <v>0</v>
      </c>
      <c r="RB55" s="277">
        <v>0</v>
      </c>
      <c r="RC55" s="277">
        <v>0</v>
      </c>
      <c r="RD55" s="277">
        <v>0</v>
      </c>
      <c r="RE55" s="277">
        <v>0</v>
      </c>
      <c r="RF55" s="277">
        <v>0</v>
      </c>
      <c r="RG55" s="277">
        <v>0</v>
      </c>
      <c r="RH55" s="277">
        <v>0</v>
      </c>
      <c r="RI55" s="277">
        <v>0</v>
      </c>
      <c r="RJ55" s="277">
        <v>0</v>
      </c>
      <c r="RK55" s="277">
        <v>0</v>
      </c>
      <c r="RL55" s="277">
        <v>0</v>
      </c>
      <c r="RM55" s="277">
        <v>0</v>
      </c>
      <c r="RN55" s="277">
        <v>0</v>
      </c>
      <c r="RO55" s="277">
        <v>0</v>
      </c>
      <c r="RP55" s="277">
        <v>0</v>
      </c>
      <c r="RQ55" s="277">
        <v>0</v>
      </c>
      <c r="RR55" s="277">
        <v>0</v>
      </c>
      <c r="RS55" s="277">
        <v>0</v>
      </c>
      <c r="RT55" s="277">
        <v>0</v>
      </c>
      <c r="RU55" s="277">
        <v>0</v>
      </c>
      <c r="RV55" s="277">
        <v>0</v>
      </c>
      <c r="RW55" s="277">
        <v>0</v>
      </c>
      <c r="RX55" s="277">
        <v>0</v>
      </c>
      <c r="RY55" s="277">
        <v>0</v>
      </c>
      <c r="RZ55" s="277">
        <v>0</v>
      </c>
      <c r="SA55" s="277">
        <v>0</v>
      </c>
      <c r="SB55" s="277">
        <v>0</v>
      </c>
      <c r="SC55" s="277">
        <v>0</v>
      </c>
      <c r="SD55" s="277">
        <v>0</v>
      </c>
      <c r="SE55" s="277">
        <v>0</v>
      </c>
      <c r="SF55" s="277">
        <v>0</v>
      </c>
      <c r="SG55" s="277">
        <v>1</v>
      </c>
      <c r="SH55" s="277">
        <v>0</v>
      </c>
      <c r="SI55" s="277">
        <v>0</v>
      </c>
      <c r="SJ55" s="277">
        <v>4</v>
      </c>
      <c r="SK55" s="277">
        <v>0</v>
      </c>
      <c r="SL55" s="277">
        <v>0</v>
      </c>
      <c r="SM55" s="277">
        <v>0</v>
      </c>
      <c r="SN55" s="277">
        <v>0</v>
      </c>
      <c r="SO55" s="277">
        <v>0</v>
      </c>
      <c r="SP55" s="277">
        <v>0</v>
      </c>
      <c r="SQ55" s="277">
        <v>0</v>
      </c>
      <c r="SR55" s="277">
        <v>0</v>
      </c>
      <c r="SS55" s="277">
        <v>20</v>
      </c>
      <c r="ST55" s="277">
        <v>0</v>
      </c>
      <c r="SU55" s="277">
        <v>0</v>
      </c>
      <c r="SV55" s="277">
        <v>0</v>
      </c>
      <c r="SW55" s="277">
        <v>0</v>
      </c>
      <c r="SX55" s="277">
        <v>0</v>
      </c>
      <c r="SY55" s="277">
        <v>0</v>
      </c>
      <c r="SZ55" s="277">
        <v>0</v>
      </c>
      <c r="TA55" s="277">
        <v>0</v>
      </c>
      <c r="TB55" s="277">
        <v>0</v>
      </c>
      <c r="TC55" s="277">
        <v>0</v>
      </c>
      <c r="TD55" s="277">
        <v>0</v>
      </c>
      <c r="TE55" s="277">
        <v>0</v>
      </c>
      <c r="TF55" s="277">
        <v>0</v>
      </c>
      <c r="TG55" s="277">
        <v>0</v>
      </c>
      <c r="TH55" s="277">
        <v>25</v>
      </c>
      <c r="TI55" s="277">
        <v>0</v>
      </c>
      <c r="TJ55" s="277">
        <v>0</v>
      </c>
      <c r="TK55" s="277">
        <v>0</v>
      </c>
      <c r="TL55" s="277">
        <v>0</v>
      </c>
      <c r="TM55" s="277">
        <v>0</v>
      </c>
      <c r="TN55" s="277">
        <v>0</v>
      </c>
      <c r="TO55" s="277">
        <v>0</v>
      </c>
      <c r="TP55" s="277">
        <v>0</v>
      </c>
      <c r="TQ55" s="277">
        <v>0</v>
      </c>
      <c r="TR55" s="277">
        <v>0</v>
      </c>
      <c r="TS55" s="277">
        <v>0</v>
      </c>
      <c r="TT55" s="277">
        <v>0</v>
      </c>
      <c r="TU55" s="277">
        <v>0</v>
      </c>
      <c r="TV55" s="277">
        <v>0</v>
      </c>
      <c r="TW55" s="277">
        <v>0</v>
      </c>
      <c r="TX55" s="277">
        <v>0</v>
      </c>
      <c r="TY55" s="277">
        <v>0</v>
      </c>
      <c r="TZ55" s="277">
        <v>0</v>
      </c>
      <c r="UA55" s="277">
        <v>0</v>
      </c>
      <c r="UB55" s="277">
        <v>0</v>
      </c>
      <c r="UC55" s="277">
        <v>0</v>
      </c>
      <c r="UD55" s="277">
        <v>0</v>
      </c>
      <c r="UE55" s="277">
        <v>0</v>
      </c>
      <c r="UF55" s="277">
        <v>0</v>
      </c>
      <c r="UG55" s="277">
        <v>0</v>
      </c>
      <c r="UH55" s="277">
        <v>0</v>
      </c>
      <c r="UI55" s="277">
        <v>0</v>
      </c>
      <c r="UJ55" s="277">
        <v>0</v>
      </c>
      <c r="UK55" s="277">
        <v>0</v>
      </c>
      <c r="UL55" s="277">
        <v>0</v>
      </c>
      <c r="UM55" s="277">
        <v>0</v>
      </c>
      <c r="UN55" s="277">
        <v>0</v>
      </c>
      <c r="UO55" s="277">
        <v>0</v>
      </c>
      <c r="UP55" s="277">
        <v>0</v>
      </c>
      <c r="UQ55" s="277">
        <v>0</v>
      </c>
      <c r="UR55" s="277">
        <v>0</v>
      </c>
      <c r="US55" s="277">
        <v>0</v>
      </c>
      <c r="UT55" s="277">
        <v>0</v>
      </c>
      <c r="UU55" s="277">
        <v>0</v>
      </c>
      <c r="UV55" s="277">
        <v>0</v>
      </c>
      <c r="UW55" s="277">
        <v>0</v>
      </c>
      <c r="UX55" s="277">
        <v>0</v>
      </c>
      <c r="UY55" s="277">
        <v>0</v>
      </c>
      <c r="UZ55" s="277">
        <v>0</v>
      </c>
      <c r="VA55" s="277">
        <v>0</v>
      </c>
      <c r="VB55" s="277">
        <v>0</v>
      </c>
      <c r="VC55" s="277">
        <v>0</v>
      </c>
      <c r="VD55" s="277">
        <v>0</v>
      </c>
      <c r="VE55" s="277">
        <v>0</v>
      </c>
      <c r="VF55" s="277">
        <v>0</v>
      </c>
      <c r="VG55" s="277">
        <v>0</v>
      </c>
      <c r="VH55" s="277">
        <v>0</v>
      </c>
      <c r="VI55" s="277">
        <v>0</v>
      </c>
      <c r="VJ55" s="277">
        <v>0</v>
      </c>
      <c r="VK55" s="277">
        <v>0</v>
      </c>
      <c r="VL55" s="277">
        <v>0</v>
      </c>
      <c r="VM55" s="277">
        <v>0</v>
      </c>
      <c r="VN55" s="277">
        <v>0</v>
      </c>
      <c r="VO55" s="277">
        <v>0</v>
      </c>
      <c r="VP55" s="277">
        <v>0</v>
      </c>
      <c r="VQ55" s="277">
        <v>0</v>
      </c>
      <c r="VR55" s="277">
        <v>0</v>
      </c>
      <c r="VS55" s="277">
        <v>0</v>
      </c>
      <c r="VT55" s="277">
        <v>0</v>
      </c>
      <c r="VU55" s="277">
        <v>0</v>
      </c>
      <c r="VV55" s="277">
        <v>0</v>
      </c>
      <c r="VW55" s="277">
        <v>0</v>
      </c>
      <c r="VX55" s="277">
        <v>0</v>
      </c>
      <c r="VY55" s="277">
        <v>0</v>
      </c>
      <c r="VZ55" s="277">
        <v>0</v>
      </c>
      <c r="WA55" s="277">
        <v>0</v>
      </c>
      <c r="WB55" s="277">
        <v>0</v>
      </c>
      <c r="WC55" s="277">
        <v>0</v>
      </c>
      <c r="WD55" s="277">
        <v>0</v>
      </c>
      <c r="WE55" s="277">
        <v>0</v>
      </c>
      <c r="WF55" s="277">
        <v>0</v>
      </c>
      <c r="WG55" s="277">
        <v>0</v>
      </c>
      <c r="WH55" s="277">
        <v>0</v>
      </c>
      <c r="WI55" s="277">
        <v>0</v>
      </c>
      <c r="WJ55" s="277">
        <v>0</v>
      </c>
      <c r="WK55" s="277">
        <v>0</v>
      </c>
      <c r="WL55" s="277">
        <v>0</v>
      </c>
      <c r="WM55" s="277">
        <v>0</v>
      </c>
      <c r="WN55" s="277">
        <v>0</v>
      </c>
      <c r="WO55" s="277">
        <v>0</v>
      </c>
      <c r="WP55" s="277">
        <v>0</v>
      </c>
      <c r="WQ55" s="277">
        <v>0</v>
      </c>
      <c r="WR55" s="277">
        <v>0</v>
      </c>
      <c r="WS55" s="277">
        <v>0</v>
      </c>
      <c r="WT55" s="277">
        <v>0</v>
      </c>
      <c r="WU55" s="277">
        <v>0</v>
      </c>
      <c r="WV55" s="277">
        <v>0</v>
      </c>
      <c r="WW55" s="277">
        <v>0</v>
      </c>
      <c r="WX55" s="277">
        <v>0</v>
      </c>
      <c r="WY55" s="277">
        <v>0</v>
      </c>
      <c r="WZ55" s="277">
        <v>0</v>
      </c>
      <c r="XA55" s="277">
        <v>0</v>
      </c>
      <c r="XB55" s="277">
        <v>0</v>
      </c>
      <c r="XC55" s="277">
        <v>6</v>
      </c>
      <c r="XD55" s="277">
        <v>0</v>
      </c>
      <c r="XE55" s="277">
        <v>0</v>
      </c>
      <c r="XF55" s="277">
        <v>0</v>
      </c>
      <c r="XG55" s="277">
        <v>0</v>
      </c>
      <c r="XH55" s="277">
        <v>0</v>
      </c>
      <c r="XI55" s="277">
        <v>6</v>
      </c>
      <c r="XJ55" s="277">
        <v>0</v>
      </c>
      <c r="XK55" s="277">
        <v>0</v>
      </c>
      <c r="XL55" s="277">
        <v>6</v>
      </c>
      <c r="XM55" s="277">
        <v>0</v>
      </c>
      <c r="XN55" s="277">
        <v>0</v>
      </c>
      <c r="XO55" s="277">
        <v>9</v>
      </c>
      <c r="XP55" s="277">
        <v>0</v>
      </c>
      <c r="XQ55" s="277">
        <v>0</v>
      </c>
      <c r="XR55" s="277">
        <v>0</v>
      </c>
      <c r="XS55" s="277">
        <v>0</v>
      </c>
      <c r="XT55" s="277">
        <v>0</v>
      </c>
      <c r="XU55" s="277">
        <v>0</v>
      </c>
      <c r="XV55" s="277">
        <v>0</v>
      </c>
      <c r="XW55" s="277">
        <v>0</v>
      </c>
      <c r="XX55" s="277">
        <v>6</v>
      </c>
      <c r="XY55" s="277">
        <v>0</v>
      </c>
      <c r="XZ55" s="277">
        <v>0</v>
      </c>
      <c r="YA55" s="277">
        <v>11</v>
      </c>
      <c r="YB55" s="277">
        <v>0</v>
      </c>
      <c r="YC55" s="277">
        <v>0</v>
      </c>
      <c r="YD55" s="277">
        <v>0</v>
      </c>
      <c r="YE55" s="277">
        <v>0</v>
      </c>
      <c r="YF55" s="277">
        <v>0</v>
      </c>
      <c r="YG55" s="277">
        <v>3</v>
      </c>
      <c r="YH55" s="277">
        <v>0</v>
      </c>
      <c r="YI55" s="277">
        <v>0</v>
      </c>
      <c r="YJ55" s="277">
        <v>0</v>
      </c>
      <c r="YK55" s="277">
        <v>0</v>
      </c>
      <c r="YL55" s="277">
        <v>0</v>
      </c>
      <c r="YM55" s="277">
        <v>0</v>
      </c>
      <c r="YN55" s="277">
        <v>0</v>
      </c>
      <c r="YO55" s="277">
        <v>0</v>
      </c>
      <c r="YP55" s="277">
        <v>0</v>
      </c>
      <c r="YQ55" s="277">
        <v>0</v>
      </c>
      <c r="YR55" s="277">
        <v>0</v>
      </c>
      <c r="YS55" s="277">
        <v>3</v>
      </c>
      <c r="YT55" s="277">
        <v>0</v>
      </c>
      <c r="YU55" s="277">
        <v>0</v>
      </c>
      <c r="YV55" s="277">
        <v>0</v>
      </c>
      <c r="YW55" s="277">
        <v>0</v>
      </c>
      <c r="YX55" s="277">
        <v>0</v>
      </c>
      <c r="YY55" s="277">
        <v>0</v>
      </c>
      <c r="YZ55" s="277">
        <v>0</v>
      </c>
      <c r="ZA55" s="277">
        <v>0</v>
      </c>
      <c r="ZB55" s="277">
        <v>1</v>
      </c>
      <c r="ZC55" s="277">
        <v>0</v>
      </c>
      <c r="ZD55" s="277">
        <v>0</v>
      </c>
      <c r="ZE55" s="277">
        <v>11</v>
      </c>
      <c r="ZF55" s="277">
        <v>0</v>
      </c>
      <c r="ZG55" s="277">
        <v>0</v>
      </c>
      <c r="ZH55" s="277">
        <v>24</v>
      </c>
      <c r="ZI55" s="277">
        <v>0</v>
      </c>
      <c r="ZJ55" s="277">
        <v>0</v>
      </c>
      <c r="ZK55" s="277">
        <v>15</v>
      </c>
      <c r="ZL55" s="277">
        <v>0</v>
      </c>
      <c r="ZM55" s="277">
        <v>0</v>
      </c>
      <c r="ZN55" s="277">
        <v>0</v>
      </c>
      <c r="ZO55" s="277">
        <v>0</v>
      </c>
      <c r="ZP55" s="277">
        <v>0</v>
      </c>
      <c r="ZQ55" s="277">
        <v>0</v>
      </c>
      <c r="ZR55" s="277">
        <v>0</v>
      </c>
      <c r="ZS55" s="277">
        <v>0</v>
      </c>
      <c r="ZT55" s="277">
        <v>0</v>
      </c>
      <c r="ZU55" s="277">
        <v>0</v>
      </c>
      <c r="ZV55" s="277">
        <v>0</v>
      </c>
      <c r="ZW55" s="277">
        <v>0</v>
      </c>
      <c r="ZX55" s="277">
        <v>0</v>
      </c>
      <c r="ZY55" s="277">
        <v>0</v>
      </c>
      <c r="ZZ55" s="277">
        <v>0</v>
      </c>
      <c r="AAA55" s="277">
        <v>0</v>
      </c>
      <c r="AAB55" s="277">
        <v>0</v>
      </c>
      <c r="AAC55" s="277">
        <v>0</v>
      </c>
      <c r="AAD55" s="277">
        <v>0</v>
      </c>
      <c r="AAE55" s="277">
        <v>0</v>
      </c>
      <c r="AAF55" s="277">
        <v>0</v>
      </c>
      <c r="AAG55" s="277">
        <v>0</v>
      </c>
      <c r="AAH55" s="277">
        <v>0</v>
      </c>
      <c r="AAI55" s="277">
        <v>10</v>
      </c>
      <c r="AAJ55" s="277">
        <v>0</v>
      </c>
      <c r="AAK55" s="277">
        <v>0</v>
      </c>
      <c r="AAL55" s="277">
        <v>12</v>
      </c>
      <c r="AAM55" s="277">
        <v>0</v>
      </c>
      <c r="AAN55" s="277">
        <v>0</v>
      </c>
      <c r="AAO55" s="181"/>
    </row>
    <row r="56" spans="1:731" x14ac:dyDescent="0.3">
      <c r="D56" s="3" t="s">
        <v>451</v>
      </c>
      <c r="F56" s="3">
        <v>666509</v>
      </c>
      <c r="G56" s="3" t="s">
        <v>292</v>
      </c>
      <c r="H56" s="275" t="str">
        <f t="shared" si="104"/>
        <v/>
      </c>
      <c r="I56" s="135" t="str">
        <f t="shared" si="104"/>
        <v/>
      </c>
      <c r="J56" s="276" t="str">
        <f t="shared" si="104"/>
        <v/>
      </c>
      <c r="K56" s="275" t="str" cm="1">
        <f t="array" ref="K56">IFERROR(
  _xlfn.STDEV.S(
    IF(
      ($AA$19:$AAN$19=K$50) *
      ($AA56:$AAN56&gt;0) *
      ($AA$17:$AAN$17 &gt;= $H$47) *
      ($AA$17:$AAN$17 &lt;= $I$47),
      $AA56:$AAN56
    )
  ),
  ""
)</f>
        <v/>
      </c>
      <c r="L56" s="135" t="str" cm="1">
        <f t="array" ref="L56">IFERROR(
  _xlfn.STDEV.S(
    IF(
      ($AA$19:$AAN$19=L$50) *
      ($AA56:$AAN56&gt;0) *
      ($AA$17:$AAN$17 &gt;= $H$47) *
      ($AA$17:$AAN$17 &lt;= $I$47),
      $AA56:$AAN56
    )
  ),
  ""
)</f>
        <v/>
      </c>
      <c r="M56" s="276" t="str" cm="1">
        <f t="array" ref="M56">IFERROR(
  _xlfn.STDEV.S(
    IF(
      ($AA$19:$AAN$19=M$50) *
      ($AA56:$AAN56&gt;0) *
      ($AA$17:$AAN$17 &gt;= $H$47) *
      ($AA$17:$AAN$17 &lt;= $I$47),
      $AA56:$AAN56
    )
  ),
  ""
)</f>
        <v/>
      </c>
      <c r="N56" s="275">
        <f t="shared" si="105"/>
        <v>0</v>
      </c>
      <c r="O56" s="135">
        <f t="shared" si="105"/>
        <v>0</v>
      </c>
      <c r="P56" s="276">
        <f t="shared" si="105"/>
        <v>0</v>
      </c>
      <c r="Q56">
        <f>VLOOKUP($F56,Old!$C$23:$G$43,3)</f>
        <v>0.5</v>
      </c>
      <c r="R56" t="str">
        <f t="shared" si="106"/>
        <v/>
      </c>
      <c r="S56" t="str">
        <f t="shared" si="106"/>
        <v/>
      </c>
      <c r="T56" t="str">
        <f t="shared" si="107"/>
        <v/>
      </c>
      <c r="U56">
        <f>VLOOKUP($F56,Old!$C$23:$G$43,5)</f>
        <v>0.5</v>
      </c>
      <c r="V56" t="str">
        <f t="shared" si="108"/>
        <v/>
      </c>
      <c r="Z56" s="3">
        <v>666509</v>
      </c>
      <c r="AA56" s="277">
        <v>0</v>
      </c>
      <c r="AB56" s="277">
        <v>0</v>
      </c>
      <c r="AC56" s="277">
        <v>0</v>
      </c>
      <c r="AD56" s="277">
        <v>0</v>
      </c>
      <c r="AE56" s="277">
        <v>0</v>
      </c>
      <c r="AF56" s="277">
        <v>0</v>
      </c>
      <c r="AG56" s="277">
        <v>0</v>
      </c>
      <c r="AH56" s="277">
        <v>0</v>
      </c>
      <c r="AI56" s="277">
        <v>0</v>
      </c>
      <c r="AJ56" s="277">
        <v>0</v>
      </c>
      <c r="AK56" s="277">
        <v>0</v>
      </c>
      <c r="AL56" s="277">
        <v>0</v>
      </c>
      <c r="AM56" s="277">
        <v>0</v>
      </c>
      <c r="AN56" s="277">
        <v>0</v>
      </c>
      <c r="AO56" s="277">
        <v>0</v>
      </c>
      <c r="AP56" s="277">
        <v>0</v>
      </c>
      <c r="AQ56" s="277">
        <v>0</v>
      </c>
      <c r="AR56" s="277">
        <v>0</v>
      </c>
      <c r="AS56" s="277">
        <v>0</v>
      </c>
      <c r="AT56" s="277">
        <v>0</v>
      </c>
      <c r="AU56" s="277">
        <v>0</v>
      </c>
      <c r="AV56" s="277">
        <v>0</v>
      </c>
      <c r="AW56" s="277">
        <v>0</v>
      </c>
      <c r="AX56" s="277">
        <v>0</v>
      </c>
      <c r="AY56" s="277">
        <v>0</v>
      </c>
      <c r="AZ56" s="277">
        <v>0</v>
      </c>
      <c r="BA56" s="277">
        <v>0</v>
      </c>
      <c r="BB56" s="277">
        <v>0</v>
      </c>
      <c r="BC56" s="277">
        <v>0</v>
      </c>
      <c r="BD56" s="277">
        <v>0</v>
      </c>
      <c r="BE56" s="277">
        <v>0</v>
      </c>
      <c r="BF56" s="277">
        <v>0</v>
      </c>
      <c r="BG56" s="277">
        <v>0</v>
      </c>
      <c r="BH56" s="277">
        <v>0</v>
      </c>
      <c r="BI56" s="277">
        <v>0</v>
      </c>
      <c r="BJ56" s="277">
        <v>0</v>
      </c>
      <c r="BK56" s="277">
        <v>0</v>
      </c>
      <c r="BL56" s="277">
        <v>0</v>
      </c>
      <c r="BM56" s="277">
        <v>0</v>
      </c>
      <c r="BN56" s="277">
        <v>0</v>
      </c>
      <c r="BO56" s="277">
        <v>0</v>
      </c>
      <c r="BP56" s="277">
        <v>0</v>
      </c>
      <c r="BQ56" s="277">
        <v>0</v>
      </c>
      <c r="BR56" s="277">
        <v>0</v>
      </c>
      <c r="BS56" s="277">
        <v>0</v>
      </c>
      <c r="BT56" s="277">
        <v>0</v>
      </c>
      <c r="BU56" s="277">
        <v>0</v>
      </c>
      <c r="BV56" s="277">
        <v>0</v>
      </c>
      <c r="BW56" s="277">
        <v>0</v>
      </c>
      <c r="BX56" s="277">
        <v>0</v>
      </c>
      <c r="BY56" s="277">
        <v>0</v>
      </c>
      <c r="BZ56" s="277">
        <v>0</v>
      </c>
      <c r="CA56" s="277">
        <v>0</v>
      </c>
      <c r="CB56" s="277">
        <v>0</v>
      </c>
      <c r="CC56" s="277">
        <v>0</v>
      </c>
      <c r="CD56" s="277">
        <v>0</v>
      </c>
      <c r="CE56" s="277">
        <v>0</v>
      </c>
      <c r="CF56" s="277">
        <v>0</v>
      </c>
      <c r="CG56" s="277">
        <v>0</v>
      </c>
      <c r="CH56" s="277">
        <v>0</v>
      </c>
      <c r="CI56" s="277">
        <v>0</v>
      </c>
      <c r="CJ56" s="277">
        <v>0</v>
      </c>
      <c r="CK56" s="277">
        <v>0</v>
      </c>
      <c r="CL56" s="277">
        <v>0</v>
      </c>
      <c r="CM56" s="277">
        <v>0</v>
      </c>
      <c r="CN56" s="277">
        <v>0</v>
      </c>
      <c r="CO56" s="277">
        <v>0</v>
      </c>
      <c r="CP56" s="277">
        <v>0</v>
      </c>
      <c r="CQ56" s="277">
        <v>0</v>
      </c>
      <c r="CR56" s="277">
        <v>0</v>
      </c>
      <c r="CS56" s="277">
        <v>0</v>
      </c>
      <c r="CT56" s="277">
        <v>0</v>
      </c>
      <c r="CU56" s="277">
        <v>0</v>
      </c>
      <c r="CV56" s="277">
        <v>0</v>
      </c>
      <c r="CW56" s="277">
        <v>0</v>
      </c>
      <c r="CX56" s="277">
        <v>0</v>
      </c>
      <c r="CY56" s="277">
        <v>0</v>
      </c>
      <c r="CZ56" s="277">
        <v>0</v>
      </c>
      <c r="DA56" s="277">
        <v>0</v>
      </c>
      <c r="DB56" s="277">
        <v>0</v>
      </c>
      <c r="DC56" s="277">
        <v>0</v>
      </c>
      <c r="DD56" s="277">
        <v>0</v>
      </c>
      <c r="DE56" s="277">
        <v>0</v>
      </c>
      <c r="DF56" s="277">
        <v>0</v>
      </c>
      <c r="DG56" s="277">
        <v>0</v>
      </c>
      <c r="DH56" s="277">
        <v>0</v>
      </c>
      <c r="DI56" s="277">
        <v>0</v>
      </c>
      <c r="DJ56" s="277">
        <v>0</v>
      </c>
      <c r="DK56" s="277">
        <v>0</v>
      </c>
      <c r="DL56" s="277">
        <v>0</v>
      </c>
      <c r="DM56" s="277">
        <v>0</v>
      </c>
      <c r="DN56" s="277">
        <v>0</v>
      </c>
      <c r="DO56" s="277">
        <v>0</v>
      </c>
      <c r="DP56" s="277">
        <v>0</v>
      </c>
      <c r="DQ56" s="277">
        <v>0</v>
      </c>
      <c r="DR56" s="277">
        <v>0</v>
      </c>
      <c r="DS56" s="277">
        <v>0</v>
      </c>
      <c r="DT56" s="277">
        <v>0</v>
      </c>
      <c r="DU56" s="277">
        <v>0</v>
      </c>
      <c r="DV56" s="277">
        <v>0</v>
      </c>
      <c r="DW56" s="277">
        <v>0</v>
      </c>
      <c r="DX56" s="277">
        <v>0</v>
      </c>
      <c r="DY56" s="277">
        <v>0</v>
      </c>
      <c r="DZ56" s="277">
        <v>0</v>
      </c>
      <c r="EA56" s="277">
        <v>0</v>
      </c>
      <c r="EB56" s="277">
        <v>0</v>
      </c>
      <c r="EC56" s="277">
        <v>0</v>
      </c>
      <c r="ED56" s="277">
        <v>0</v>
      </c>
      <c r="EE56" s="277">
        <v>0</v>
      </c>
      <c r="EF56" s="277">
        <v>0</v>
      </c>
      <c r="EG56" s="277">
        <v>0</v>
      </c>
      <c r="EH56" s="277">
        <v>0</v>
      </c>
      <c r="EI56" s="277">
        <v>0</v>
      </c>
      <c r="EJ56" s="277">
        <v>0</v>
      </c>
      <c r="EK56" s="277">
        <v>0</v>
      </c>
      <c r="EL56" s="277">
        <v>0</v>
      </c>
      <c r="EM56" s="277">
        <v>0</v>
      </c>
      <c r="EN56" s="277">
        <v>0</v>
      </c>
      <c r="EO56" s="277">
        <v>0</v>
      </c>
      <c r="EP56" s="277">
        <v>0</v>
      </c>
      <c r="EQ56" s="277">
        <v>0</v>
      </c>
      <c r="ER56" s="277">
        <v>0</v>
      </c>
      <c r="ES56" s="277">
        <v>0</v>
      </c>
      <c r="ET56" s="277">
        <v>0</v>
      </c>
      <c r="EU56" s="277">
        <v>0</v>
      </c>
      <c r="EV56" s="277">
        <v>0</v>
      </c>
      <c r="EW56" s="277">
        <v>0</v>
      </c>
      <c r="EX56" s="277">
        <v>0</v>
      </c>
      <c r="EY56" s="277">
        <v>0</v>
      </c>
      <c r="EZ56" s="277">
        <v>0</v>
      </c>
      <c r="FA56" s="277">
        <v>0</v>
      </c>
      <c r="FB56" s="277">
        <v>0</v>
      </c>
      <c r="FC56" s="277">
        <v>0</v>
      </c>
      <c r="FD56" s="277">
        <v>0</v>
      </c>
      <c r="FE56" s="277">
        <v>0</v>
      </c>
      <c r="FF56" s="277">
        <v>0</v>
      </c>
      <c r="FG56" s="277">
        <v>0</v>
      </c>
      <c r="FH56" s="277">
        <v>0</v>
      </c>
      <c r="FI56" s="277">
        <v>0</v>
      </c>
      <c r="FJ56" s="277">
        <v>0</v>
      </c>
      <c r="FK56" s="277">
        <v>0</v>
      </c>
      <c r="FL56" s="277">
        <v>0</v>
      </c>
      <c r="FM56" s="277">
        <v>0</v>
      </c>
      <c r="FN56" s="277">
        <v>0</v>
      </c>
      <c r="FO56" s="277">
        <v>0</v>
      </c>
      <c r="FP56" s="277">
        <v>0</v>
      </c>
      <c r="FQ56" s="277">
        <v>0</v>
      </c>
      <c r="FR56" s="277">
        <v>0</v>
      </c>
      <c r="FS56" s="277">
        <v>0</v>
      </c>
      <c r="FT56" s="277">
        <v>0</v>
      </c>
      <c r="FU56" s="277">
        <v>0</v>
      </c>
      <c r="FV56" s="277">
        <v>0</v>
      </c>
      <c r="FW56" s="277">
        <v>0</v>
      </c>
      <c r="FX56" s="277">
        <v>0</v>
      </c>
      <c r="FY56" s="277">
        <v>0</v>
      </c>
      <c r="FZ56" s="277">
        <v>0</v>
      </c>
      <c r="GA56" s="277">
        <v>0</v>
      </c>
      <c r="GB56" s="277">
        <v>0</v>
      </c>
      <c r="GC56" s="277">
        <v>0</v>
      </c>
      <c r="GD56" s="277">
        <v>0</v>
      </c>
      <c r="GE56" s="277">
        <v>0</v>
      </c>
      <c r="GF56" s="277">
        <v>0</v>
      </c>
      <c r="GG56" s="277">
        <v>0</v>
      </c>
      <c r="GH56" s="277">
        <v>0</v>
      </c>
      <c r="GI56" s="277">
        <v>0</v>
      </c>
      <c r="GJ56" s="277">
        <v>0</v>
      </c>
      <c r="GK56" s="277">
        <v>0</v>
      </c>
      <c r="GL56" s="277">
        <v>0</v>
      </c>
      <c r="GM56" s="277">
        <v>0</v>
      </c>
      <c r="GN56" s="277">
        <v>0</v>
      </c>
      <c r="GO56" s="277">
        <v>0</v>
      </c>
      <c r="GP56" s="277">
        <v>0</v>
      </c>
      <c r="GQ56" s="277">
        <v>0</v>
      </c>
      <c r="GR56" s="277">
        <v>0</v>
      </c>
      <c r="GS56" s="277">
        <v>0</v>
      </c>
      <c r="GT56" s="277">
        <v>0</v>
      </c>
      <c r="GU56" s="277">
        <v>0</v>
      </c>
      <c r="GV56" s="277">
        <v>0</v>
      </c>
      <c r="GW56" s="277">
        <v>0</v>
      </c>
      <c r="GX56" s="277">
        <v>0</v>
      </c>
      <c r="GY56" s="277">
        <v>0</v>
      </c>
      <c r="GZ56" s="277">
        <v>0</v>
      </c>
      <c r="HA56" s="277">
        <v>0</v>
      </c>
      <c r="HB56" s="277">
        <v>0</v>
      </c>
      <c r="HC56" s="277">
        <v>0</v>
      </c>
      <c r="HD56" s="277">
        <v>0</v>
      </c>
      <c r="HE56" s="277">
        <v>0</v>
      </c>
      <c r="HF56" s="277">
        <v>0</v>
      </c>
      <c r="HG56" s="277">
        <v>0</v>
      </c>
      <c r="HH56" s="277">
        <v>0</v>
      </c>
      <c r="HI56" s="277">
        <v>0</v>
      </c>
      <c r="HJ56" s="277">
        <v>0</v>
      </c>
      <c r="HK56" s="277">
        <v>0</v>
      </c>
      <c r="HL56" s="277">
        <v>0</v>
      </c>
      <c r="HM56" s="277">
        <v>0</v>
      </c>
      <c r="HN56" s="277">
        <v>0</v>
      </c>
      <c r="HO56" s="277">
        <v>0</v>
      </c>
      <c r="HP56" s="277">
        <v>0</v>
      </c>
      <c r="HQ56" s="277">
        <v>0</v>
      </c>
      <c r="HR56" s="277">
        <v>0</v>
      </c>
      <c r="HS56" s="277">
        <v>0</v>
      </c>
      <c r="HT56" s="277">
        <v>0</v>
      </c>
      <c r="HU56" s="277">
        <v>0</v>
      </c>
      <c r="HV56" s="277">
        <v>0</v>
      </c>
      <c r="HW56" s="277">
        <v>0</v>
      </c>
      <c r="HX56" s="277">
        <v>0</v>
      </c>
      <c r="HY56" s="277">
        <v>0</v>
      </c>
      <c r="HZ56" s="277">
        <v>0</v>
      </c>
      <c r="IA56" s="277">
        <v>0</v>
      </c>
      <c r="IB56" s="277">
        <v>0</v>
      </c>
      <c r="IC56" s="277">
        <v>0</v>
      </c>
      <c r="ID56" s="277">
        <v>0</v>
      </c>
      <c r="IE56" s="277">
        <v>0</v>
      </c>
      <c r="IF56" s="277">
        <v>0</v>
      </c>
      <c r="IG56" s="277">
        <v>0</v>
      </c>
      <c r="IH56" s="277">
        <v>0</v>
      </c>
      <c r="II56" s="277">
        <v>0</v>
      </c>
      <c r="IJ56" s="277">
        <v>0</v>
      </c>
      <c r="IK56" s="277">
        <v>0</v>
      </c>
      <c r="IL56" s="277">
        <v>0</v>
      </c>
      <c r="IM56" s="277">
        <v>0</v>
      </c>
      <c r="IN56" s="277">
        <v>0</v>
      </c>
      <c r="IO56" s="277">
        <v>0</v>
      </c>
      <c r="IP56" s="277">
        <v>0</v>
      </c>
      <c r="IQ56" s="277">
        <v>0</v>
      </c>
      <c r="IR56" s="277">
        <v>0</v>
      </c>
      <c r="IS56" s="277">
        <v>0</v>
      </c>
      <c r="IT56" s="277">
        <v>0</v>
      </c>
      <c r="IU56" s="277">
        <v>0</v>
      </c>
      <c r="IV56" s="277">
        <v>0</v>
      </c>
      <c r="IW56" s="277">
        <v>0</v>
      </c>
      <c r="IX56" s="277">
        <v>0</v>
      </c>
      <c r="IY56" s="277">
        <v>0</v>
      </c>
      <c r="IZ56" s="277">
        <v>0</v>
      </c>
      <c r="JA56" s="277">
        <v>0</v>
      </c>
      <c r="JB56" s="277">
        <v>0</v>
      </c>
      <c r="JC56" s="277">
        <v>0</v>
      </c>
      <c r="JD56" s="277">
        <v>0</v>
      </c>
      <c r="JE56" s="277">
        <v>0</v>
      </c>
      <c r="JF56" s="277">
        <v>0</v>
      </c>
      <c r="JG56" s="277">
        <v>0</v>
      </c>
      <c r="JH56" s="277">
        <v>0</v>
      </c>
      <c r="JI56" s="277">
        <v>0</v>
      </c>
      <c r="JJ56" s="277">
        <v>0</v>
      </c>
      <c r="JK56" s="277">
        <v>0</v>
      </c>
      <c r="JL56" s="277">
        <v>0</v>
      </c>
      <c r="JM56" s="277">
        <v>0</v>
      </c>
      <c r="JN56" s="277">
        <v>0</v>
      </c>
      <c r="JO56" s="277">
        <v>0</v>
      </c>
      <c r="JP56" s="277">
        <v>0</v>
      </c>
      <c r="JQ56" s="277">
        <v>0</v>
      </c>
      <c r="JR56" s="277">
        <v>0</v>
      </c>
      <c r="JS56" s="277">
        <v>0</v>
      </c>
      <c r="JT56" s="277">
        <v>0</v>
      </c>
      <c r="JU56" s="277">
        <v>0</v>
      </c>
      <c r="JV56" s="277">
        <v>0</v>
      </c>
      <c r="JW56" s="277">
        <v>0</v>
      </c>
      <c r="JX56" s="277">
        <v>0</v>
      </c>
      <c r="JY56" s="277">
        <v>0</v>
      </c>
      <c r="JZ56" s="277">
        <v>0</v>
      </c>
      <c r="KA56" s="277">
        <v>0</v>
      </c>
      <c r="KB56" s="277">
        <v>0</v>
      </c>
      <c r="KC56" s="277">
        <v>0</v>
      </c>
      <c r="KD56" s="277">
        <v>0</v>
      </c>
      <c r="KE56" s="277">
        <v>0</v>
      </c>
      <c r="KF56" s="277">
        <v>0</v>
      </c>
      <c r="KG56" s="277">
        <v>0</v>
      </c>
      <c r="KH56" s="277">
        <v>0</v>
      </c>
      <c r="KI56" s="277">
        <v>0</v>
      </c>
      <c r="KJ56" s="277">
        <v>0</v>
      </c>
      <c r="KK56" s="277">
        <v>0</v>
      </c>
      <c r="KL56" s="277">
        <v>0</v>
      </c>
      <c r="KM56" s="277">
        <v>0</v>
      </c>
      <c r="KN56" s="277">
        <v>0</v>
      </c>
      <c r="KO56" s="277">
        <v>0</v>
      </c>
      <c r="KP56" s="277">
        <v>0</v>
      </c>
      <c r="KQ56" s="277">
        <v>0</v>
      </c>
      <c r="KR56" s="277">
        <v>0</v>
      </c>
      <c r="KS56" s="277">
        <v>0</v>
      </c>
      <c r="KT56" s="277">
        <v>0</v>
      </c>
      <c r="KU56" s="277">
        <v>0</v>
      </c>
      <c r="KV56" s="277">
        <v>0</v>
      </c>
      <c r="KW56" s="277">
        <v>0</v>
      </c>
      <c r="KX56" s="277">
        <v>0</v>
      </c>
      <c r="KY56" s="277">
        <v>0</v>
      </c>
      <c r="KZ56" s="277">
        <v>0</v>
      </c>
      <c r="LA56" s="277">
        <v>0</v>
      </c>
      <c r="LB56" s="277">
        <v>0</v>
      </c>
      <c r="LC56" s="277">
        <v>0</v>
      </c>
      <c r="LD56" s="277">
        <v>0</v>
      </c>
      <c r="LE56" s="277">
        <v>0</v>
      </c>
      <c r="LF56" s="277">
        <v>0</v>
      </c>
      <c r="LG56" s="277">
        <v>0</v>
      </c>
      <c r="LH56" s="277">
        <v>0</v>
      </c>
      <c r="LI56" s="277">
        <v>0</v>
      </c>
      <c r="LJ56" s="277">
        <v>0</v>
      </c>
      <c r="LK56" s="277">
        <v>0</v>
      </c>
      <c r="LL56" s="277">
        <v>0</v>
      </c>
      <c r="LM56" s="277">
        <v>0</v>
      </c>
      <c r="LN56" s="277">
        <v>0</v>
      </c>
      <c r="LO56" s="277">
        <v>0</v>
      </c>
      <c r="LP56" s="277">
        <v>0</v>
      </c>
      <c r="LQ56" s="277">
        <v>0</v>
      </c>
      <c r="LR56" s="277">
        <v>0</v>
      </c>
      <c r="LS56" s="277">
        <v>0</v>
      </c>
      <c r="LT56" s="277">
        <v>0</v>
      </c>
      <c r="LU56" s="277">
        <v>0</v>
      </c>
      <c r="LV56" s="277">
        <v>0</v>
      </c>
      <c r="LW56" s="277">
        <v>0</v>
      </c>
      <c r="LX56" s="277">
        <v>0</v>
      </c>
      <c r="LY56" s="277">
        <v>0</v>
      </c>
      <c r="LZ56" s="277">
        <v>0</v>
      </c>
      <c r="MA56" s="277">
        <v>0</v>
      </c>
      <c r="MB56" s="277">
        <v>0</v>
      </c>
      <c r="MC56" s="277">
        <v>0</v>
      </c>
      <c r="MD56" s="277">
        <v>0</v>
      </c>
      <c r="ME56" s="277">
        <v>0</v>
      </c>
      <c r="MF56" s="277">
        <v>0</v>
      </c>
      <c r="MG56" s="277">
        <v>0</v>
      </c>
      <c r="MH56" s="277">
        <v>0</v>
      </c>
      <c r="MI56" s="277">
        <v>0</v>
      </c>
      <c r="MJ56" s="277">
        <v>0</v>
      </c>
      <c r="MK56" s="277">
        <v>0</v>
      </c>
      <c r="ML56" s="277">
        <v>0</v>
      </c>
      <c r="MM56" s="277">
        <v>0</v>
      </c>
      <c r="MN56" s="277">
        <v>0</v>
      </c>
      <c r="MO56" s="277">
        <v>0</v>
      </c>
      <c r="MP56" s="277">
        <v>0</v>
      </c>
      <c r="MQ56" s="277">
        <v>0</v>
      </c>
      <c r="MR56" s="277">
        <v>0</v>
      </c>
      <c r="MS56" s="277">
        <v>0</v>
      </c>
      <c r="MT56" s="277">
        <v>0</v>
      </c>
      <c r="MU56" s="277">
        <v>0</v>
      </c>
      <c r="MV56" s="277">
        <v>0</v>
      </c>
      <c r="MW56" s="277">
        <v>0</v>
      </c>
      <c r="MX56" s="277">
        <v>0</v>
      </c>
      <c r="MY56" s="277">
        <v>0</v>
      </c>
      <c r="MZ56" s="277">
        <v>0</v>
      </c>
      <c r="NA56" s="277">
        <v>0</v>
      </c>
      <c r="NB56" s="277">
        <v>0</v>
      </c>
      <c r="NC56" s="277">
        <v>0</v>
      </c>
      <c r="ND56" s="277">
        <v>0</v>
      </c>
      <c r="NE56" s="277">
        <v>0</v>
      </c>
      <c r="NF56" s="277">
        <v>0</v>
      </c>
      <c r="NG56" s="277">
        <v>0</v>
      </c>
      <c r="NH56" s="277">
        <v>0</v>
      </c>
      <c r="NI56" s="277">
        <v>0</v>
      </c>
      <c r="NJ56" s="277">
        <v>0</v>
      </c>
      <c r="NK56" s="277">
        <v>0</v>
      </c>
      <c r="NL56" s="277">
        <v>0</v>
      </c>
      <c r="NM56" s="277">
        <v>0</v>
      </c>
      <c r="NN56" s="277">
        <v>0</v>
      </c>
      <c r="NO56" s="277">
        <v>0</v>
      </c>
      <c r="NP56" s="277">
        <v>0</v>
      </c>
      <c r="NQ56" s="277">
        <v>0</v>
      </c>
      <c r="NR56" s="277">
        <v>0</v>
      </c>
      <c r="NS56" s="277">
        <v>0</v>
      </c>
      <c r="NT56" s="277">
        <v>0</v>
      </c>
      <c r="NU56" s="277">
        <v>0</v>
      </c>
      <c r="NV56" s="277">
        <v>0</v>
      </c>
      <c r="NW56" s="277">
        <v>0</v>
      </c>
      <c r="NX56" s="277">
        <v>0</v>
      </c>
      <c r="NY56" s="277">
        <v>0</v>
      </c>
      <c r="NZ56" s="277">
        <v>0</v>
      </c>
      <c r="OA56" s="277">
        <v>0</v>
      </c>
      <c r="OB56" s="277">
        <v>0</v>
      </c>
      <c r="OC56" s="277">
        <v>0</v>
      </c>
      <c r="OD56" s="277">
        <v>0</v>
      </c>
      <c r="OE56" s="277">
        <v>0</v>
      </c>
      <c r="OF56" s="277">
        <v>0</v>
      </c>
      <c r="OG56" s="277">
        <v>0</v>
      </c>
      <c r="OH56" s="277">
        <v>0</v>
      </c>
      <c r="OI56" s="277">
        <v>0</v>
      </c>
      <c r="OJ56" s="277">
        <v>0</v>
      </c>
      <c r="OK56" s="277">
        <v>0</v>
      </c>
      <c r="OL56" s="277">
        <v>0</v>
      </c>
      <c r="OM56" s="277">
        <v>0</v>
      </c>
      <c r="ON56" s="277">
        <v>0</v>
      </c>
      <c r="OO56" s="277">
        <v>0</v>
      </c>
      <c r="OP56" s="277">
        <v>0</v>
      </c>
      <c r="OQ56" s="277">
        <v>0</v>
      </c>
      <c r="OR56" s="277">
        <v>0</v>
      </c>
      <c r="OS56" s="277">
        <v>0</v>
      </c>
      <c r="OT56" s="277">
        <v>0</v>
      </c>
      <c r="OU56" s="277">
        <v>0</v>
      </c>
      <c r="OV56" s="277">
        <v>0</v>
      </c>
      <c r="OW56" s="277">
        <v>0</v>
      </c>
      <c r="OX56" s="277">
        <v>0</v>
      </c>
      <c r="OY56" s="277">
        <v>0</v>
      </c>
      <c r="OZ56" s="277">
        <v>0</v>
      </c>
      <c r="PA56" s="277">
        <v>0</v>
      </c>
      <c r="PB56" s="277">
        <v>0</v>
      </c>
      <c r="PC56" s="277">
        <v>0</v>
      </c>
      <c r="PD56" s="277">
        <v>0</v>
      </c>
      <c r="PE56" s="277">
        <v>0</v>
      </c>
      <c r="PF56" s="277">
        <v>0</v>
      </c>
      <c r="PG56" s="277">
        <v>0</v>
      </c>
      <c r="PH56" s="277">
        <v>0</v>
      </c>
      <c r="PI56" s="277">
        <v>0</v>
      </c>
      <c r="PJ56" s="277">
        <v>0</v>
      </c>
      <c r="PK56" s="277">
        <v>0</v>
      </c>
      <c r="PL56" s="277">
        <v>0</v>
      </c>
      <c r="PM56" s="277">
        <v>0</v>
      </c>
      <c r="PN56" s="277">
        <v>0</v>
      </c>
      <c r="PO56" s="277">
        <v>0</v>
      </c>
      <c r="PP56" s="277">
        <v>0</v>
      </c>
      <c r="PQ56" s="277">
        <v>0</v>
      </c>
      <c r="PR56" s="277">
        <v>0</v>
      </c>
      <c r="PS56" s="277">
        <v>0</v>
      </c>
      <c r="PT56" s="277">
        <v>0</v>
      </c>
      <c r="PU56" s="277">
        <v>0</v>
      </c>
      <c r="PV56" s="277">
        <v>0</v>
      </c>
      <c r="PW56" s="277">
        <v>0</v>
      </c>
      <c r="PX56" s="277">
        <v>0</v>
      </c>
      <c r="PY56" s="277">
        <v>0</v>
      </c>
      <c r="PZ56" s="277">
        <v>0</v>
      </c>
      <c r="QA56" s="277">
        <v>0</v>
      </c>
      <c r="QB56" s="277">
        <v>0</v>
      </c>
      <c r="QC56" s="277">
        <v>0</v>
      </c>
      <c r="QD56" s="277">
        <v>0</v>
      </c>
      <c r="QE56" s="277">
        <v>0</v>
      </c>
      <c r="QF56" s="277">
        <v>0</v>
      </c>
      <c r="QG56" s="277">
        <v>0</v>
      </c>
      <c r="QH56" s="277">
        <v>0</v>
      </c>
      <c r="QI56" s="277">
        <v>0</v>
      </c>
      <c r="QJ56" s="277">
        <v>0</v>
      </c>
      <c r="QK56" s="277">
        <v>0</v>
      </c>
      <c r="QL56" s="277">
        <v>0</v>
      </c>
      <c r="QM56" s="277">
        <v>0</v>
      </c>
      <c r="QN56" s="277">
        <v>0</v>
      </c>
      <c r="QO56" s="277">
        <v>0</v>
      </c>
      <c r="QP56" s="277">
        <v>0</v>
      </c>
      <c r="QQ56" s="277">
        <v>0</v>
      </c>
      <c r="QR56" s="277">
        <v>0</v>
      </c>
      <c r="QS56" s="277">
        <v>0</v>
      </c>
      <c r="QT56" s="277">
        <v>0</v>
      </c>
      <c r="QU56" s="277">
        <v>0</v>
      </c>
      <c r="QV56" s="277">
        <v>0</v>
      </c>
      <c r="QW56" s="277">
        <v>0</v>
      </c>
      <c r="QX56" s="277">
        <v>0</v>
      </c>
      <c r="QY56" s="277">
        <v>0</v>
      </c>
      <c r="QZ56" s="277">
        <v>0</v>
      </c>
      <c r="RA56" s="277">
        <v>0</v>
      </c>
      <c r="RB56" s="277">
        <v>0</v>
      </c>
      <c r="RC56" s="277">
        <v>0</v>
      </c>
      <c r="RD56" s="277">
        <v>0</v>
      </c>
      <c r="RE56" s="277">
        <v>0</v>
      </c>
      <c r="RF56" s="277">
        <v>0</v>
      </c>
      <c r="RG56" s="277">
        <v>0</v>
      </c>
      <c r="RH56" s="277">
        <v>0</v>
      </c>
      <c r="RI56" s="277">
        <v>0</v>
      </c>
      <c r="RJ56" s="277">
        <v>0</v>
      </c>
      <c r="RK56" s="277">
        <v>0</v>
      </c>
      <c r="RL56" s="277">
        <v>0</v>
      </c>
      <c r="RM56" s="277">
        <v>0</v>
      </c>
      <c r="RN56" s="277">
        <v>0</v>
      </c>
      <c r="RO56" s="277">
        <v>0</v>
      </c>
      <c r="RP56" s="277">
        <v>0</v>
      </c>
      <c r="RQ56" s="277">
        <v>0</v>
      </c>
      <c r="RR56" s="277">
        <v>0</v>
      </c>
      <c r="RS56" s="277">
        <v>0</v>
      </c>
      <c r="RT56" s="277">
        <v>0</v>
      </c>
      <c r="RU56" s="277">
        <v>0</v>
      </c>
      <c r="RV56" s="277">
        <v>0</v>
      </c>
      <c r="RW56" s="277">
        <v>0</v>
      </c>
      <c r="RX56" s="277">
        <v>0</v>
      </c>
      <c r="RY56" s="277">
        <v>0</v>
      </c>
      <c r="RZ56" s="277">
        <v>0</v>
      </c>
      <c r="SA56" s="277">
        <v>0</v>
      </c>
      <c r="SB56" s="277">
        <v>0</v>
      </c>
      <c r="SC56" s="277">
        <v>0</v>
      </c>
      <c r="SD56" s="277">
        <v>0</v>
      </c>
      <c r="SE56" s="277">
        <v>0</v>
      </c>
      <c r="SF56" s="277">
        <v>0</v>
      </c>
      <c r="SG56" s="277">
        <v>0</v>
      </c>
      <c r="SH56" s="277">
        <v>0</v>
      </c>
      <c r="SI56" s="277">
        <v>0</v>
      </c>
      <c r="SJ56" s="277">
        <v>0</v>
      </c>
      <c r="SK56" s="277">
        <v>0</v>
      </c>
      <c r="SL56" s="277">
        <v>0</v>
      </c>
      <c r="SM56" s="277">
        <v>0</v>
      </c>
      <c r="SN56" s="277">
        <v>0</v>
      </c>
      <c r="SO56" s="277">
        <v>0</v>
      </c>
      <c r="SP56" s="277">
        <v>0</v>
      </c>
      <c r="SQ56" s="277">
        <v>0</v>
      </c>
      <c r="SR56" s="277">
        <v>0</v>
      </c>
      <c r="SS56" s="277">
        <v>0</v>
      </c>
      <c r="ST56" s="277">
        <v>0</v>
      </c>
      <c r="SU56" s="277">
        <v>0</v>
      </c>
      <c r="SV56" s="277">
        <v>0</v>
      </c>
      <c r="SW56" s="277">
        <v>0</v>
      </c>
      <c r="SX56" s="277">
        <v>0</v>
      </c>
      <c r="SY56" s="277">
        <v>0</v>
      </c>
      <c r="SZ56" s="277">
        <v>0</v>
      </c>
      <c r="TA56" s="277">
        <v>0</v>
      </c>
      <c r="TB56" s="277">
        <v>0</v>
      </c>
      <c r="TC56" s="277">
        <v>0</v>
      </c>
      <c r="TD56" s="277">
        <v>0</v>
      </c>
      <c r="TE56" s="277">
        <v>0</v>
      </c>
      <c r="TF56" s="277">
        <v>0</v>
      </c>
      <c r="TG56" s="277">
        <v>0</v>
      </c>
      <c r="TH56" s="277">
        <v>0</v>
      </c>
      <c r="TI56" s="277">
        <v>0</v>
      </c>
      <c r="TJ56" s="277">
        <v>0</v>
      </c>
      <c r="TK56" s="277">
        <v>0</v>
      </c>
      <c r="TL56" s="277">
        <v>0</v>
      </c>
      <c r="TM56" s="277">
        <v>0</v>
      </c>
      <c r="TN56" s="277">
        <v>0</v>
      </c>
      <c r="TO56" s="277">
        <v>0</v>
      </c>
      <c r="TP56" s="277">
        <v>0</v>
      </c>
      <c r="TQ56" s="277">
        <v>0</v>
      </c>
      <c r="TR56" s="277">
        <v>0</v>
      </c>
      <c r="TS56" s="277">
        <v>0</v>
      </c>
      <c r="TT56" s="277">
        <v>0</v>
      </c>
      <c r="TU56" s="277">
        <v>0</v>
      </c>
      <c r="TV56" s="277">
        <v>0</v>
      </c>
      <c r="TW56" s="277">
        <v>0</v>
      </c>
      <c r="TX56" s="277">
        <v>0</v>
      </c>
      <c r="TY56" s="277">
        <v>0</v>
      </c>
      <c r="TZ56" s="277">
        <v>0</v>
      </c>
      <c r="UA56" s="277">
        <v>0</v>
      </c>
      <c r="UB56" s="277">
        <v>0</v>
      </c>
      <c r="UC56" s="277">
        <v>0</v>
      </c>
      <c r="UD56" s="277">
        <v>0</v>
      </c>
      <c r="UE56" s="277">
        <v>0</v>
      </c>
      <c r="UF56" s="277">
        <v>0</v>
      </c>
      <c r="UG56" s="277">
        <v>0</v>
      </c>
      <c r="UH56" s="277">
        <v>0</v>
      </c>
      <c r="UI56" s="277">
        <v>0</v>
      </c>
      <c r="UJ56" s="277">
        <v>0</v>
      </c>
      <c r="UK56" s="277">
        <v>0</v>
      </c>
      <c r="UL56" s="277">
        <v>0</v>
      </c>
      <c r="UM56" s="277">
        <v>0</v>
      </c>
      <c r="UN56" s="277">
        <v>0</v>
      </c>
      <c r="UO56" s="277">
        <v>0</v>
      </c>
      <c r="UP56" s="277">
        <v>0</v>
      </c>
      <c r="UQ56" s="277">
        <v>0</v>
      </c>
      <c r="UR56" s="277">
        <v>0</v>
      </c>
      <c r="US56" s="277">
        <v>0</v>
      </c>
      <c r="UT56" s="277">
        <v>0</v>
      </c>
      <c r="UU56" s="277">
        <v>0</v>
      </c>
      <c r="UV56" s="277">
        <v>0</v>
      </c>
      <c r="UW56" s="277">
        <v>0</v>
      </c>
      <c r="UX56" s="277">
        <v>0</v>
      </c>
      <c r="UY56" s="277">
        <v>0</v>
      </c>
      <c r="UZ56" s="277">
        <v>0</v>
      </c>
      <c r="VA56" s="277">
        <v>0</v>
      </c>
      <c r="VB56" s="277">
        <v>0</v>
      </c>
      <c r="VC56" s="277">
        <v>0</v>
      </c>
      <c r="VD56" s="277">
        <v>0</v>
      </c>
      <c r="VE56" s="277">
        <v>0</v>
      </c>
      <c r="VF56" s="277">
        <v>0</v>
      </c>
      <c r="VG56" s="277">
        <v>0</v>
      </c>
      <c r="VH56" s="277">
        <v>0</v>
      </c>
      <c r="VI56" s="277">
        <v>0</v>
      </c>
      <c r="VJ56" s="277">
        <v>0</v>
      </c>
      <c r="VK56" s="277">
        <v>0</v>
      </c>
      <c r="VL56" s="277">
        <v>0</v>
      </c>
      <c r="VM56" s="277">
        <v>0</v>
      </c>
      <c r="VN56" s="277">
        <v>0</v>
      </c>
      <c r="VO56" s="277">
        <v>0</v>
      </c>
      <c r="VP56" s="277">
        <v>0</v>
      </c>
      <c r="VQ56" s="277">
        <v>0</v>
      </c>
      <c r="VR56" s="277">
        <v>0</v>
      </c>
      <c r="VS56" s="277">
        <v>0</v>
      </c>
      <c r="VT56" s="277">
        <v>0</v>
      </c>
      <c r="VU56" s="277">
        <v>0</v>
      </c>
      <c r="VV56" s="277">
        <v>0</v>
      </c>
      <c r="VW56" s="277">
        <v>0</v>
      </c>
      <c r="VX56" s="277">
        <v>0</v>
      </c>
      <c r="VY56" s="277">
        <v>0</v>
      </c>
      <c r="VZ56" s="277">
        <v>0</v>
      </c>
      <c r="WA56" s="277">
        <v>0</v>
      </c>
      <c r="WB56" s="277">
        <v>0</v>
      </c>
      <c r="WC56" s="277">
        <v>0</v>
      </c>
      <c r="WD56" s="277">
        <v>0</v>
      </c>
      <c r="WE56" s="277">
        <v>0</v>
      </c>
      <c r="WF56" s="277">
        <v>0</v>
      </c>
      <c r="WG56" s="277">
        <v>0</v>
      </c>
      <c r="WH56" s="277">
        <v>0</v>
      </c>
      <c r="WI56" s="277">
        <v>0</v>
      </c>
      <c r="WJ56" s="277">
        <v>0</v>
      </c>
      <c r="WK56" s="277">
        <v>0</v>
      </c>
      <c r="WL56" s="277">
        <v>0</v>
      </c>
      <c r="WM56" s="277">
        <v>0</v>
      </c>
      <c r="WN56" s="277">
        <v>0</v>
      </c>
      <c r="WO56" s="277">
        <v>0</v>
      </c>
      <c r="WP56" s="277">
        <v>0</v>
      </c>
      <c r="WQ56" s="277">
        <v>0</v>
      </c>
      <c r="WR56" s="277">
        <v>0</v>
      </c>
      <c r="WS56" s="277">
        <v>0</v>
      </c>
      <c r="WT56" s="277">
        <v>0</v>
      </c>
      <c r="WU56" s="277">
        <v>0</v>
      </c>
      <c r="WV56" s="277">
        <v>0</v>
      </c>
      <c r="WW56" s="277">
        <v>0</v>
      </c>
      <c r="WX56" s="277">
        <v>0</v>
      </c>
      <c r="WY56" s="277">
        <v>0</v>
      </c>
      <c r="WZ56" s="277">
        <v>0</v>
      </c>
      <c r="XA56" s="277">
        <v>0</v>
      </c>
      <c r="XB56" s="277">
        <v>0</v>
      </c>
      <c r="XC56" s="277">
        <v>0</v>
      </c>
      <c r="XD56" s="277">
        <v>0</v>
      </c>
      <c r="XE56" s="277">
        <v>0</v>
      </c>
      <c r="XF56" s="277">
        <v>0</v>
      </c>
      <c r="XG56" s="277">
        <v>0</v>
      </c>
      <c r="XH56" s="277">
        <v>0</v>
      </c>
      <c r="XI56" s="277">
        <v>0</v>
      </c>
      <c r="XJ56" s="277">
        <v>0</v>
      </c>
      <c r="XK56" s="277">
        <v>0</v>
      </c>
      <c r="XL56" s="277">
        <v>0</v>
      </c>
      <c r="XM56" s="277">
        <v>0</v>
      </c>
      <c r="XN56" s="277">
        <v>0</v>
      </c>
      <c r="XO56" s="277">
        <v>0</v>
      </c>
      <c r="XP56" s="277">
        <v>0</v>
      </c>
      <c r="XQ56" s="277">
        <v>0</v>
      </c>
      <c r="XR56" s="277">
        <v>0</v>
      </c>
      <c r="XS56" s="277">
        <v>0</v>
      </c>
      <c r="XT56" s="277">
        <v>0</v>
      </c>
      <c r="XU56" s="277">
        <v>0</v>
      </c>
      <c r="XV56" s="277">
        <v>0</v>
      </c>
      <c r="XW56" s="277">
        <v>0</v>
      </c>
      <c r="XX56" s="277">
        <v>0</v>
      </c>
      <c r="XY56" s="277">
        <v>0</v>
      </c>
      <c r="XZ56" s="277">
        <v>0</v>
      </c>
      <c r="YA56" s="277">
        <v>0</v>
      </c>
      <c r="YB56" s="277">
        <v>0</v>
      </c>
      <c r="YC56" s="277">
        <v>0</v>
      </c>
      <c r="YD56" s="277">
        <v>0</v>
      </c>
      <c r="YE56" s="277">
        <v>0</v>
      </c>
      <c r="YF56" s="277">
        <v>0</v>
      </c>
      <c r="YG56" s="277">
        <v>0</v>
      </c>
      <c r="YH56" s="277">
        <v>0</v>
      </c>
      <c r="YI56" s="277">
        <v>0</v>
      </c>
      <c r="YJ56" s="277">
        <v>0</v>
      </c>
      <c r="YK56" s="277">
        <v>0</v>
      </c>
      <c r="YL56" s="277">
        <v>0</v>
      </c>
      <c r="YM56" s="277">
        <v>0</v>
      </c>
      <c r="YN56" s="277">
        <v>0</v>
      </c>
      <c r="YO56" s="277">
        <v>0</v>
      </c>
      <c r="YP56" s="277">
        <v>0</v>
      </c>
      <c r="YQ56" s="277">
        <v>0</v>
      </c>
      <c r="YR56" s="277">
        <v>0</v>
      </c>
      <c r="YS56" s="277">
        <v>0</v>
      </c>
      <c r="YT56" s="277">
        <v>0</v>
      </c>
      <c r="YU56" s="277">
        <v>0</v>
      </c>
      <c r="YV56" s="277">
        <v>0</v>
      </c>
      <c r="YW56" s="277">
        <v>0</v>
      </c>
      <c r="YX56" s="277">
        <v>0</v>
      </c>
      <c r="YY56" s="277">
        <v>0</v>
      </c>
      <c r="YZ56" s="277">
        <v>0</v>
      </c>
      <c r="ZA56" s="277">
        <v>0</v>
      </c>
      <c r="ZB56" s="277">
        <v>0</v>
      </c>
      <c r="ZC56" s="277">
        <v>0</v>
      </c>
      <c r="ZD56" s="277">
        <v>0</v>
      </c>
      <c r="ZE56" s="277">
        <v>0</v>
      </c>
      <c r="ZF56" s="277">
        <v>0</v>
      </c>
      <c r="ZG56" s="277">
        <v>0</v>
      </c>
      <c r="ZH56" s="277">
        <v>0</v>
      </c>
      <c r="ZI56" s="277">
        <v>0</v>
      </c>
      <c r="ZJ56" s="277">
        <v>0</v>
      </c>
      <c r="ZK56" s="277">
        <v>0</v>
      </c>
      <c r="ZL56" s="277">
        <v>0</v>
      </c>
      <c r="ZM56" s="277">
        <v>0</v>
      </c>
      <c r="ZN56" s="277">
        <v>0</v>
      </c>
      <c r="ZO56" s="277">
        <v>0</v>
      </c>
      <c r="ZP56" s="277">
        <v>0</v>
      </c>
      <c r="ZQ56" s="277">
        <v>0</v>
      </c>
      <c r="ZR56" s="277">
        <v>0</v>
      </c>
      <c r="ZS56" s="277">
        <v>0</v>
      </c>
      <c r="ZT56" s="277">
        <v>14</v>
      </c>
      <c r="ZU56" s="277">
        <v>0</v>
      </c>
      <c r="ZV56" s="277">
        <v>0</v>
      </c>
      <c r="ZW56" s="277">
        <v>19</v>
      </c>
      <c r="ZX56" s="277">
        <v>0</v>
      </c>
      <c r="ZY56" s="277">
        <v>0</v>
      </c>
      <c r="ZZ56" s="277">
        <v>14</v>
      </c>
      <c r="AAA56" s="277">
        <v>0</v>
      </c>
      <c r="AAB56" s="277">
        <v>0</v>
      </c>
      <c r="AAC56" s="277">
        <v>0</v>
      </c>
      <c r="AAD56" s="277">
        <v>0</v>
      </c>
      <c r="AAE56" s="277">
        <v>0</v>
      </c>
      <c r="AAF56" s="277">
        <v>13</v>
      </c>
      <c r="AAG56" s="277">
        <v>0</v>
      </c>
      <c r="AAH56" s="277">
        <v>0</v>
      </c>
      <c r="AAI56" s="277">
        <v>0</v>
      </c>
      <c r="AAJ56" s="277">
        <v>0</v>
      </c>
      <c r="AAK56" s="277">
        <v>0</v>
      </c>
      <c r="AAL56" s="277">
        <v>0</v>
      </c>
      <c r="AAM56" s="277">
        <v>0</v>
      </c>
      <c r="AAN56" s="277">
        <v>0</v>
      </c>
      <c r="AAO56" s="181"/>
    </row>
    <row r="57" spans="1:731" x14ac:dyDescent="0.3">
      <c r="D57" s="3" t="s">
        <v>452</v>
      </c>
      <c r="F57" s="3">
        <v>666510</v>
      </c>
      <c r="G57" s="3" t="s">
        <v>293</v>
      </c>
      <c r="H57" s="275">
        <f t="shared" si="104"/>
        <v>46.820512820512818</v>
      </c>
      <c r="I57" s="135" t="str">
        <f t="shared" si="104"/>
        <v/>
      </c>
      <c r="J57" s="276" t="str">
        <f t="shared" si="104"/>
        <v/>
      </c>
      <c r="K57" s="275" cm="1">
        <f t="array" ref="K57">IFERROR(
  _xlfn.STDEV.S(
    IF(
      ($AA$19:$AAN$19=K$50) *
      ($AA57:$AAN57&gt;0) *
      ($AA$17:$AAN$17 &gt;= $H$47) *
      ($AA$17:$AAN$17 &lt;= $I$47),
      $AA57:$AAN57
    )
  ),
  ""
)</f>
        <v>7.6681158050723255</v>
      </c>
      <c r="L57" s="135" t="str" cm="1">
        <f t="array" ref="L57">IFERROR(
  _xlfn.STDEV.S(
    IF(
      ($AA$19:$AAN$19=L$50) *
      ($AA57:$AAN57&gt;0) *
      ($AA$17:$AAN$17 &gt;= $H$47) *
      ($AA$17:$AAN$17 &lt;= $I$47),
      $AA57:$AAN57
    )
  ),
  ""
)</f>
        <v/>
      </c>
      <c r="M57" s="276" t="str" cm="1">
        <f t="array" ref="M57">IFERROR(
  _xlfn.STDEV.S(
    IF(
      ($AA$19:$AAN$19=M$50) *
      ($AA57:$AAN57&gt;0) *
      ($AA$17:$AAN$17 &gt;= $H$47) *
      ($AA$17:$AAN$17 &lt;= $I$47),
      $AA57:$AAN57
    )
  ),
  ""
)</f>
        <v/>
      </c>
      <c r="N57" s="275">
        <f t="shared" si="105"/>
        <v>55</v>
      </c>
      <c r="O57" s="135">
        <f t="shared" si="105"/>
        <v>0</v>
      </c>
      <c r="P57" s="276">
        <f t="shared" si="105"/>
        <v>35</v>
      </c>
      <c r="Q57">
        <f>VLOOKUP($F57,Old!$C$23:$G$43,3)</f>
        <v>0.3</v>
      </c>
      <c r="R57">
        <f t="shared" si="106"/>
        <v>14.046153846153844</v>
      </c>
      <c r="S57" t="str">
        <f t="shared" si="106"/>
        <v/>
      </c>
      <c r="T57" t="str">
        <f t="shared" si="107"/>
        <v/>
      </c>
      <c r="U57">
        <f>VLOOKUP($F57,Old!$C$23:$G$43,5)</f>
        <v>0.3</v>
      </c>
      <c r="V57">
        <f t="shared" si="108"/>
        <v>14.046153846153844</v>
      </c>
      <c r="Z57" s="3">
        <v>666510</v>
      </c>
      <c r="AA57" s="277">
        <v>0</v>
      </c>
      <c r="AB57" s="277">
        <v>0</v>
      </c>
      <c r="AC57" s="277">
        <v>0</v>
      </c>
      <c r="AD57" s="277">
        <v>0</v>
      </c>
      <c r="AE57" s="277">
        <v>0</v>
      </c>
      <c r="AF57" s="277">
        <v>0</v>
      </c>
      <c r="AG57" s="277">
        <v>0</v>
      </c>
      <c r="AH57" s="277">
        <v>0</v>
      </c>
      <c r="AI57" s="277">
        <v>0</v>
      </c>
      <c r="AJ57" s="277">
        <v>0</v>
      </c>
      <c r="AK57" s="277">
        <v>0</v>
      </c>
      <c r="AL57" s="277">
        <v>0</v>
      </c>
      <c r="AM57" s="277">
        <v>0</v>
      </c>
      <c r="AN57" s="277">
        <v>0</v>
      </c>
      <c r="AO57" s="277">
        <v>0</v>
      </c>
      <c r="AP57" s="277">
        <v>0</v>
      </c>
      <c r="AQ57" s="277">
        <v>0</v>
      </c>
      <c r="AR57" s="277">
        <v>0</v>
      </c>
      <c r="AS57" s="277">
        <v>0</v>
      </c>
      <c r="AT57" s="277">
        <v>0</v>
      </c>
      <c r="AU57" s="277">
        <v>0</v>
      </c>
      <c r="AV57" s="277">
        <v>0</v>
      </c>
      <c r="AW57" s="277">
        <v>0</v>
      </c>
      <c r="AX57" s="277">
        <v>0</v>
      </c>
      <c r="AY57" s="277">
        <v>0</v>
      </c>
      <c r="AZ57" s="277">
        <v>0</v>
      </c>
      <c r="BA57" s="277">
        <v>0</v>
      </c>
      <c r="BB57" s="277">
        <v>0</v>
      </c>
      <c r="BC57" s="277">
        <v>0</v>
      </c>
      <c r="BD57" s="277">
        <v>0</v>
      </c>
      <c r="BE57" s="277">
        <v>0</v>
      </c>
      <c r="BF57" s="277">
        <v>0</v>
      </c>
      <c r="BG57" s="277">
        <v>0</v>
      </c>
      <c r="BH57" s="277">
        <v>0</v>
      </c>
      <c r="BI57" s="277">
        <v>0</v>
      </c>
      <c r="BJ57" s="277">
        <v>0</v>
      </c>
      <c r="BK57" s="277">
        <v>0</v>
      </c>
      <c r="BL57" s="277">
        <v>0</v>
      </c>
      <c r="BM57" s="277">
        <v>0</v>
      </c>
      <c r="BN57" s="277">
        <v>0</v>
      </c>
      <c r="BO57" s="277">
        <v>0</v>
      </c>
      <c r="BP57" s="277">
        <v>0</v>
      </c>
      <c r="BQ57" s="277">
        <v>0</v>
      </c>
      <c r="BR57" s="277">
        <v>0</v>
      </c>
      <c r="BS57" s="277">
        <v>0</v>
      </c>
      <c r="BT57" s="277">
        <v>0</v>
      </c>
      <c r="BU57" s="277">
        <v>0</v>
      </c>
      <c r="BV57" s="277">
        <v>0</v>
      </c>
      <c r="BW57" s="277">
        <v>0</v>
      </c>
      <c r="BX57" s="277">
        <v>0</v>
      </c>
      <c r="BY57" s="277">
        <v>0</v>
      </c>
      <c r="BZ57" s="277">
        <v>0</v>
      </c>
      <c r="CA57" s="277">
        <v>0</v>
      </c>
      <c r="CB57" s="277">
        <v>0</v>
      </c>
      <c r="CC57" s="277">
        <v>0</v>
      </c>
      <c r="CD57" s="277">
        <v>0</v>
      </c>
      <c r="CE57" s="277">
        <v>0</v>
      </c>
      <c r="CF57" s="277">
        <v>0</v>
      </c>
      <c r="CG57" s="277">
        <v>0</v>
      </c>
      <c r="CH57" s="277">
        <v>0</v>
      </c>
      <c r="CI57" s="277">
        <v>0</v>
      </c>
      <c r="CJ57" s="277">
        <v>0</v>
      </c>
      <c r="CK57" s="277">
        <v>0</v>
      </c>
      <c r="CL57" s="277">
        <v>0</v>
      </c>
      <c r="CM57" s="277">
        <v>0</v>
      </c>
      <c r="CN57" s="277">
        <v>0</v>
      </c>
      <c r="CO57" s="277">
        <v>0</v>
      </c>
      <c r="CP57" s="277">
        <v>0</v>
      </c>
      <c r="CQ57" s="277">
        <v>0</v>
      </c>
      <c r="CR57" s="277">
        <v>0</v>
      </c>
      <c r="CS57" s="277">
        <v>0</v>
      </c>
      <c r="CT57" s="277">
        <v>0</v>
      </c>
      <c r="CU57" s="277">
        <v>0</v>
      </c>
      <c r="CV57" s="277">
        <v>0</v>
      </c>
      <c r="CW57" s="277">
        <v>0</v>
      </c>
      <c r="CX57" s="277">
        <v>0</v>
      </c>
      <c r="CY57" s="277">
        <v>0</v>
      </c>
      <c r="CZ57" s="277">
        <v>0</v>
      </c>
      <c r="DA57" s="277">
        <v>0</v>
      </c>
      <c r="DB57" s="277">
        <v>0</v>
      </c>
      <c r="DC57" s="277">
        <v>0</v>
      </c>
      <c r="DD57" s="277">
        <v>0</v>
      </c>
      <c r="DE57" s="277">
        <v>0</v>
      </c>
      <c r="DF57" s="277">
        <v>0</v>
      </c>
      <c r="DG57" s="277">
        <v>0</v>
      </c>
      <c r="DH57" s="277">
        <v>0</v>
      </c>
      <c r="DI57" s="277">
        <v>0</v>
      </c>
      <c r="DJ57" s="277">
        <v>0</v>
      </c>
      <c r="DK57" s="277">
        <v>0</v>
      </c>
      <c r="DL57" s="277">
        <v>0</v>
      </c>
      <c r="DM57" s="277">
        <v>0</v>
      </c>
      <c r="DN57" s="277">
        <v>0</v>
      </c>
      <c r="DO57" s="277">
        <v>0</v>
      </c>
      <c r="DP57" s="277">
        <v>0</v>
      </c>
      <c r="DQ57" s="277">
        <v>0</v>
      </c>
      <c r="DR57" s="277">
        <v>0</v>
      </c>
      <c r="DS57" s="277">
        <v>0</v>
      </c>
      <c r="DT57" s="277">
        <v>0</v>
      </c>
      <c r="DU57" s="277">
        <v>0</v>
      </c>
      <c r="DV57" s="277">
        <v>0</v>
      </c>
      <c r="DW57" s="277">
        <v>0</v>
      </c>
      <c r="DX57" s="277">
        <v>0</v>
      </c>
      <c r="DY57" s="277">
        <v>0</v>
      </c>
      <c r="DZ57" s="277">
        <v>0</v>
      </c>
      <c r="EA57" s="277">
        <v>0</v>
      </c>
      <c r="EB57" s="277">
        <v>0</v>
      </c>
      <c r="EC57" s="277">
        <v>0</v>
      </c>
      <c r="ED57" s="277">
        <v>0</v>
      </c>
      <c r="EE57" s="277">
        <v>0</v>
      </c>
      <c r="EF57" s="277">
        <v>0</v>
      </c>
      <c r="EG57" s="277">
        <v>0</v>
      </c>
      <c r="EH57" s="277">
        <v>0</v>
      </c>
      <c r="EI57" s="277">
        <v>0</v>
      </c>
      <c r="EJ57" s="277">
        <v>0</v>
      </c>
      <c r="EK57" s="277">
        <v>0</v>
      </c>
      <c r="EL57" s="277">
        <v>0</v>
      </c>
      <c r="EM57" s="277">
        <v>0</v>
      </c>
      <c r="EN57" s="277">
        <v>0</v>
      </c>
      <c r="EO57" s="277">
        <v>0</v>
      </c>
      <c r="EP57" s="277">
        <v>0</v>
      </c>
      <c r="EQ57" s="277">
        <v>0</v>
      </c>
      <c r="ER57" s="277">
        <v>0</v>
      </c>
      <c r="ES57" s="277">
        <v>0</v>
      </c>
      <c r="ET57" s="277">
        <v>0</v>
      </c>
      <c r="EU57" s="277">
        <v>0</v>
      </c>
      <c r="EV57" s="277">
        <v>0</v>
      </c>
      <c r="EW57" s="277">
        <v>0</v>
      </c>
      <c r="EX57" s="277">
        <v>0</v>
      </c>
      <c r="EY57" s="277">
        <v>0</v>
      </c>
      <c r="EZ57" s="277">
        <v>0</v>
      </c>
      <c r="FA57" s="277">
        <v>0</v>
      </c>
      <c r="FB57" s="277">
        <v>0</v>
      </c>
      <c r="FC57" s="277">
        <v>0</v>
      </c>
      <c r="FD57" s="277">
        <v>0</v>
      </c>
      <c r="FE57" s="277">
        <v>0</v>
      </c>
      <c r="FF57" s="277">
        <v>0</v>
      </c>
      <c r="FG57" s="277">
        <v>0</v>
      </c>
      <c r="FH57" s="277">
        <v>0</v>
      </c>
      <c r="FI57" s="277">
        <v>0</v>
      </c>
      <c r="FJ57" s="277">
        <v>0</v>
      </c>
      <c r="FK57" s="277">
        <v>0</v>
      </c>
      <c r="FL57" s="277">
        <v>0</v>
      </c>
      <c r="FM57" s="277">
        <v>0</v>
      </c>
      <c r="FN57" s="277">
        <v>0</v>
      </c>
      <c r="FO57" s="277">
        <v>0</v>
      </c>
      <c r="FP57" s="277">
        <v>0</v>
      </c>
      <c r="FQ57" s="277">
        <v>0</v>
      </c>
      <c r="FR57" s="277">
        <v>0</v>
      </c>
      <c r="FS57" s="277">
        <v>0</v>
      </c>
      <c r="FT57" s="277">
        <v>0</v>
      </c>
      <c r="FU57" s="277">
        <v>0</v>
      </c>
      <c r="FV57" s="277">
        <v>0</v>
      </c>
      <c r="FW57" s="277">
        <v>26</v>
      </c>
      <c r="FX57" s="277">
        <v>0</v>
      </c>
      <c r="FY57" s="277">
        <v>0</v>
      </c>
      <c r="FZ57" s="277">
        <v>0</v>
      </c>
      <c r="GA57" s="277">
        <v>0</v>
      </c>
      <c r="GB57" s="277">
        <v>0</v>
      </c>
      <c r="GC57" s="277">
        <v>0</v>
      </c>
      <c r="GD57" s="277">
        <v>0</v>
      </c>
      <c r="GE57" s="277">
        <v>0</v>
      </c>
      <c r="GF57" s="277">
        <v>0</v>
      </c>
      <c r="GG57" s="277">
        <v>0</v>
      </c>
      <c r="GH57" s="277">
        <v>0</v>
      </c>
      <c r="GI57" s="277">
        <v>0</v>
      </c>
      <c r="GJ57" s="277">
        <v>0</v>
      </c>
      <c r="GK57" s="277">
        <v>0</v>
      </c>
      <c r="GL57" s="277">
        <v>0</v>
      </c>
      <c r="GM57" s="277">
        <v>0</v>
      </c>
      <c r="GN57" s="277">
        <v>0</v>
      </c>
      <c r="GO57" s="277">
        <v>0</v>
      </c>
      <c r="GP57" s="277">
        <v>0</v>
      </c>
      <c r="GQ57" s="277">
        <v>0</v>
      </c>
      <c r="GR57" s="277">
        <v>0</v>
      </c>
      <c r="GS57" s="277">
        <v>0</v>
      </c>
      <c r="GT57" s="277">
        <v>0</v>
      </c>
      <c r="GU57" s="277">
        <v>0</v>
      </c>
      <c r="GV57" s="277">
        <v>0</v>
      </c>
      <c r="GW57" s="277">
        <v>0</v>
      </c>
      <c r="GX57" s="277">
        <v>0</v>
      </c>
      <c r="GY57" s="277">
        <v>0</v>
      </c>
      <c r="GZ57" s="277">
        <v>0</v>
      </c>
      <c r="HA57" s="277">
        <v>0</v>
      </c>
      <c r="HB57" s="277">
        <v>0</v>
      </c>
      <c r="HC57" s="277">
        <v>0</v>
      </c>
      <c r="HD57" s="277">
        <v>0</v>
      </c>
      <c r="HE57" s="277">
        <v>0</v>
      </c>
      <c r="HF57" s="277">
        <v>0</v>
      </c>
      <c r="HG57" s="277">
        <v>0</v>
      </c>
      <c r="HH57" s="277">
        <v>54</v>
      </c>
      <c r="HI57" s="277">
        <v>0</v>
      </c>
      <c r="HJ57" s="277">
        <v>0</v>
      </c>
      <c r="HK57" s="277">
        <v>0</v>
      </c>
      <c r="HL57" s="277">
        <v>0</v>
      </c>
      <c r="HM57" s="277">
        <v>0</v>
      </c>
      <c r="HN57" s="277">
        <v>0</v>
      </c>
      <c r="HO57" s="277">
        <v>0</v>
      </c>
      <c r="HP57" s="277">
        <v>0</v>
      </c>
      <c r="HQ57" s="277">
        <v>0</v>
      </c>
      <c r="HR57" s="277">
        <v>0</v>
      </c>
      <c r="HS57" s="277">
        <v>0</v>
      </c>
      <c r="HT57" s="277">
        <v>0</v>
      </c>
      <c r="HU57" s="277">
        <v>0</v>
      </c>
      <c r="HV57" s="277">
        <v>0</v>
      </c>
      <c r="HW57" s="277">
        <v>0</v>
      </c>
      <c r="HX57" s="277">
        <v>0</v>
      </c>
      <c r="HY57" s="277">
        <v>0</v>
      </c>
      <c r="HZ57" s="277">
        <v>0</v>
      </c>
      <c r="IA57" s="277">
        <v>0</v>
      </c>
      <c r="IB57" s="277">
        <v>0</v>
      </c>
      <c r="IC57" s="277">
        <v>0</v>
      </c>
      <c r="ID57" s="277">
        <v>0</v>
      </c>
      <c r="IE57" s="277">
        <v>0</v>
      </c>
      <c r="IF57" s="277">
        <v>0</v>
      </c>
      <c r="IG57" s="277">
        <v>0</v>
      </c>
      <c r="IH57" s="277">
        <v>0</v>
      </c>
      <c r="II57" s="277">
        <v>0</v>
      </c>
      <c r="IJ57" s="277">
        <v>0</v>
      </c>
      <c r="IK57" s="277">
        <v>0</v>
      </c>
      <c r="IL57" s="277">
        <v>0</v>
      </c>
      <c r="IM57" s="277">
        <v>0</v>
      </c>
      <c r="IN57" s="277">
        <v>0</v>
      </c>
      <c r="IO57" s="277">
        <v>0</v>
      </c>
      <c r="IP57" s="277">
        <v>0</v>
      </c>
      <c r="IQ57" s="277">
        <v>0</v>
      </c>
      <c r="IR57" s="277">
        <v>0</v>
      </c>
      <c r="IS57" s="277">
        <v>0</v>
      </c>
      <c r="IT57" s="277">
        <v>0</v>
      </c>
      <c r="IU57" s="277">
        <v>0</v>
      </c>
      <c r="IV57" s="277">
        <v>0</v>
      </c>
      <c r="IW57" s="277">
        <v>0</v>
      </c>
      <c r="IX57" s="277">
        <v>0</v>
      </c>
      <c r="IY57" s="277">
        <v>0</v>
      </c>
      <c r="IZ57" s="277">
        <v>0</v>
      </c>
      <c r="JA57" s="277">
        <v>0</v>
      </c>
      <c r="JB57" s="277">
        <v>0</v>
      </c>
      <c r="JC57" s="277">
        <v>0</v>
      </c>
      <c r="JD57" s="277">
        <v>0</v>
      </c>
      <c r="JE57" s="277">
        <v>0</v>
      </c>
      <c r="JF57" s="277">
        <v>0</v>
      </c>
      <c r="JG57" s="277">
        <v>0</v>
      </c>
      <c r="JH57" s="277">
        <v>0</v>
      </c>
      <c r="JI57" s="277">
        <v>0</v>
      </c>
      <c r="JJ57" s="277">
        <v>0</v>
      </c>
      <c r="JK57" s="277">
        <v>0</v>
      </c>
      <c r="JL57" s="277">
        <v>0</v>
      </c>
      <c r="JM57" s="277">
        <v>0</v>
      </c>
      <c r="JN57" s="277">
        <v>0</v>
      </c>
      <c r="JO57" s="277">
        <v>0</v>
      </c>
      <c r="JP57" s="277">
        <v>0</v>
      </c>
      <c r="JQ57" s="277">
        <v>0</v>
      </c>
      <c r="JR57" s="277">
        <v>0</v>
      </c>
      <c r="JS57" s="277">
        <v>0</v>
      </c>
      <c r="JT57" s="277">
        <v>0</v>
      </c>
      <c r="JU57" s="277">
        <v>0</v>
      </c>
      <c r="JV57" s="277">
        <v>0</v>
      </c>
      <c r="JW57" s="277">
        <v>0</v>
      </c>
      <c r="JX57" s="277">
        <v>0</v>
      </c>
      <c r="JY57" s="277">
        <v>0</v>
      </c>
      <c r="JZ57" s="277">
        <v>0</v>
      </c>
      <c r="KA57" s="277">
        <v>0</v>
      </c>
      <c r="KB57" s="277">
        <v>0</v>
      </c>
      <c r="KC57" s="277">
        <v>0</v>
      </c>
      <c r="KD57" s="277">
        <v>0</v>
      </c>
      <c r="KE57" s="277">
        <v>26</v>
      </c>
      <c r="KF57" s="277">
        <v>0</v>
      </c>
      <c r="KG57" s="277">
        <v>0</v>
      </c>
      <c r="KH57" s="277">
        <v>0</v>
      </c>
      <c r="KI57" s="277">
        <v>0</v>
      </c>
      <c r="KJ57" s="277">
        <v>0</v>
      </c>
      <c r="KK57" s="277">
        <v>0</v>
      </c>
      <c r="KL57" s="277">
        <v>0</v>
      </c>
      <c r="KM57" s="277">
        <v>0</v>
      </c>
      <c r="KN57" s="277">
        <v>0</v>
      </c>
      <c r="KO57" s="277">
        <v>0</v>
      </c>
      <c r="KP57" s="277">
        <v>0</v>
      </c>
      <c r="KQ57" s="277">
        <v>0</v>
      </c>
      <c r="KR57" s="277">
        <v>0</v>
      </c>
      <c r="KS57" s="277">
        <v>0</v>
      </c>
      <c r="KT57" s="277">
        <v>0</v>
      </c>
      <c r="KU57" s="277">
        <v>0</v>
      </c>
      <c r="KV57" s="277">
        <v>0</v>
      </c>
      <c r="KW57" s="277">
        <v>0</v>
      </c>
      <c r="KX57" s="277">
        <v>0</v>
      </c>
      <c r="KY57" s="277">
        <v>0</v>
      </c>
      <c r="KZ57" s="277">
        <v>0</v>
      </c>
      <c r="LA57" s="277">
        <v>0</v>
      </c>
      <c r="LB57" s="277">
        <v>0</v>
      </c>
      <c r="LC57" s="277">
        <v>0</v>
      </c>
      <c r="LD57" s="277">
        <v>0</v>
      </c>
      <c r="LE57" s="277">
        <v>0</v>
      </c>
      <c r="LF57" s="277">
        <v>0</v>
      </c>
      <c r="LG57" s="277">
        <v>0</v>
      </c>
      <c r="LH57" s="277">
        <v>0</v>
      </c>
      <c r="LI57" s="277">
        <v>0</v>
      </c>
      <c r="LJ57" s="277">
        <v>0</v>
      </c>
      <c r="LK57" s="277">
        <v>0</v>
      </c>
      <c r="LL57" s="277">
        <v>0</v>
      </c>
      <c r="LM57" s="277">
        <v>0</v>
      </c>
      <c r="LN57" s="277">
        <v>0</v>
      </c>
      <c r="LO57" s="277">
        <v>0</v>
      </c>
      <c r="LP57" s="277">
        <v>0</v>
      </c>
      <c r="LQ57" s="277">
        <v>0</v>
      </c>
      <c r="LR57" s="277">
        <v>0</v>
      </c>
      <c r="LS57" s="277">
        <v>0</v>
      </c>
      <c r="LT57" s="277">
        <v>0</v>
      </c>
      <c r="LU57" s="277">
        <v>0</v>
      </c>
      <c r="LV57" s="277">
        <v>0</v>
      </c>
      <c r="LW57" s="277">
        <v>0</v>
      </c>
      <c r="LX57" s="277">
        <v>0</v>
      </c>
      <c r="LY57" s="277">
        <v>0</v>
      </c>
      <c r="LZ57" s="277">
        <v>0</v>
      </c>
      <c r="MA57" s="277">
        <v>0</v>
      </c>
      <c r="MB57" s="277">
        <v>0</v>
      </c>
      <c r="MC57" s="277">
        <v>0</v>
      </c>
      <c r="MD57" s="277">
        <v>0</v>
      </c>
      <c r="ME57" s="277">
        <v>0</v>
      </c>
      <c r="MF57" s="277">
        <v>0</v>
      </c>
      <c r="MG57" s="277">
        <v>0</v>
      </c>
      <c r="MH57" s="277">
        <v>0</v>
      </c>
      <c r="MI57" s="277">
        <v>0</v>
      </c>
      <c r="MJ57" s="277">
        <v>0</v>
      </c>
      <c r="MK57" s="277">
        <v>0</v>
      </c>
      <c r="ML57" s="277">
        <v>0</v>
      </c>
      <c r="MM57" s="277">
        <v>0</v>
      </c>
      <c r="MN57" s="277">
        <v>0</v>
      </c>
      <c r="MO57" s="277">
        <v>0</v>
      </c>
      <c r="MP57" s="277">
        <v>0</v>
      </c>
      <c r="MQ57" s="277">
        <v>0</v>
      </c>
      <c r="MR57" s="277">
        <v>0</v>
      </c>
      <c r="MS57" s="277">
        <v>0</v>
      </c>
      <c r="MT57" s="277">
        <v>0</v>
      </c>
      <c r="MU57" s="277">
        <v>0</v>
      </c>
      <c r="MV57" s="277">
        <v>0</v>
      </c>
      <c r="MW57" s="277">
        <v>0</v>
      </c>
      <c r="MX57" s="277">
        <v>0</v>
      </c>
      <c r="MY57" s="277">
        <v>0</v>
      </c>
      <c r="MZ57" s="277">
        <v>0</v>
      </c>
      <c r="NA57" s="277">
        <v>0</v>
      </c>
      <c r="NB57" s="277">
        <v>0</v>
      </c>
      <c r="NC57" s="277">
        <v>0</v>
      </c>
      <c r="ND57" s="277">
        <v>0</v>
      </c>
      <c r="NE57" s="277">
        <v>0</v>
      </c>
      <c r="NF57" s="277">
        <v>0</v>
      </c>
      <c r="NG57" s="277">
        <v>0</v>
      </c>
      <c r="NH57" s="277">
        <v>0</v>
      </c>
      <c r="NI57" s="277">
        <v>0</v>
      </c>
      <c r="NJ57" s="277">
        <v>0</v>
      </c>
      <c r="NK57" s="277">
        <v>0</v>
      </c>
      <c r="NL57" s="277">
        <v>0</v>
      </c>
      <c r="NM57" s="277">
        <v>0</v>
      </c>
      <c r="NN57" s="277">
        <v>0</v>
      </c>
      <c r="NO57" s="277">
        <v>0</v>
      </c>
      <c r="NP57" s="277">
        <v>0</v>
      </c>
      <c r="NQ57" s="277">
        <v>0</v>
      </c>
      <c r="NR57" s="277">
        <v>0</v>
      </c>
      <c r="NS57" s="277">
        <v>0</v>
      </c>
      <c r="NT57" s="277">
        <v>0</v>
      </c>
      <c r="NU57" s="277">
        <v>0</v>
      </c>
      <c r="NV57" s="277">
        <v>0</v>
      </c>
      <c r="NW57" s="277">
        <v>0</v>
      </c>
      <c r="NX57" s="277">
        <v>0</v>
      </c>
      <c r="NY57" s="277">
        <v>0</v>
      </c>
      <c r="NZ57" s="277">
        <v>0</v>
      </c>
      <c r="OA57" s="277">
        <v>0</v>
      </c>
      <c r="OB57" s="277">
        <v>0</v>
      </c>
      <c r="OC57" s="277">
        <v>0</v>
      </c>
      <c r="OD57" s="277">
        <v>0</v>
      </c>
      <c r="OE57" s="277">
        <v>0</v>
      </c>
      <c r="OF57" s="277">
        <v>0</v>
      </c>
      <c r="OG57" s="277">
        <v>0</v>
      </c>
      <c r="OH57" s="277">
        <v>0</v>
      </c>
      <c r="OI57" s="277">
        <v>0</v>
      </c>
      <c r="OJ57" s="277">
        <v>0</v>
      </c>
      <c r="OK57" s="277">
        <v>0</v>
      </c>
      <c r="OL57" s="277">
        <v>0</v>
      </c>
      <c r="OM57" s="277">
        <v>0</v>
      </c>
      <c r="ON57" s="277">
        <v>24</v>
      </c>
      <c r="OO57" s="277">
        <v>0</v>
      </c>
      <c r="OP57" s="277">
        <v>0</v>
      </c>
      <c r="OQ57" s="277">
        <v>0</v>
      </c>
      <c r="OR57" s="277">
        <v>0</v>
      </c>
      <c r="OS57" s="277">
        <v>0</v>
      </c>
      <c r="OT57" s="277">
        <v>0</v>
      </c>
      <c r="OU57" s="277">
        <v>0</v>
      </c>
      <c r="OV57" s="277">
        <v>0</v>
      </c>
      <c r="OW57" s="277">
        <v>0</v>
      </c>
      <c r="OX57" s="277">
        <v>0</v>
      </c>
      <c r="OY57" s="277">
        <v>0</v>
      </c>
      <c r="OZ57" s="277">
        <v>0</v>
      </c>
      <c r="PA57" s="277">
        <v>0</v>
      </c>
      <c r="PB57" s="277">
        <v>0</v>
      </c>
      <c r="PC57" s="277">
        <v>0</v>
      </c>
      <c r="PD57" s="277">
        <v>0</v>
      </c>
      <c r="PE57" s="277">
        <v>0</v>
      </c>
      <c r="PF57" s="277">
        <v>0</v>
      </c>
      <c r="PG57" s="277">
        <v>0</v>
      </c>
      <c r="PH57" s="277">
        <v>0</v>
      </c>
      <c r="PI57" s="277">
        <v>0</v>
      </c>
      <c r="PJ57" s="277">
        <v>0</v>
      </c>
      <c r="PK57" s="277">
        <v>0</v>
      </c>
      <c r="PL57" s="277">
        <v>0</v>
      </c>
      <c r="PM57" s="277">
        <v>0</v>
      </c>
      <c r="PN57" s="277">
        <v>0</v>
      </c>
      <c r="PO57" s="277">
        <v>0</v>
      </c>
      <c r="PP57" s="277">
        <v>0</v>
      </c>
      <c r="PQ57" s="277">
        <v>0</v>
      </c>
      <c r="PR57" s="277">
        <v>0</v>
      </c>
      <c r="PS57" s="277">
        <v>0</v>
      </c>
      <c r="PT57" s="277">
        <v>0</v>
      </c>
      <c r="PU57" s="277">
        <v>0</v>
      </c>
      <c r="PV57" s="277">
        <v>0</v>
      </c>
      <c r="PW57" s="277">
        <v>0</v>
      </c>
      <c r="PX57" s="277">
        <v>0</v>
      </c>
      <c r="PY57" s="277">
        <v>0</v>
      </c>
      <c r="PZ57" s="277">
        <v>0</v>
      </c>
      <c r="QA57" s="277">
        <v>35</v>
      </c>
      <c r="QB57" s="277">
        <v>0</v>
      </c>
      <c r="QC57" s="277">
        <v>0</v>
      </c>
      <c r="QD57" s="277">
        <v>0</v>
      </c>
      <c r="QE57" s="277">
        <v>0</v>
      </c>
      <c r="QF57" s="277">
        <v>0</v>
      </c>
      <c r="QG57" s="277">
        <v>0</v>
      </c>
      <c r="QH57" s="277">
        <v>0</v>
      </c>
      <c r="QI57" s="277">
        <v>0</v>
      </c>
      <c r="QJ57" s="277">
        <v>0</v>
      </c>
      <c r="QK57" s="277">
        <v>0</v>
      </c>
      <c r="QL57" s="277">
        <v>0</v>
      </c>
      <c r="QM57" s="277">
        <v>0</v>
      </c>
      <c r="QN57" s="277">
        <v>0</v>
      </c>
      <c r="QO57" s="277">
        <v>0</v>
      </c>
      <c r="QP57" s="277">
        <v>0</v>
      </c>
      <c r="QQ57" s="277">
        <v>0</v>
      </c>
      <c r="QR57" s="277">
        <v>0</v>
      </c>
      <c r="QS57" s="277">
        <v>0</v>
      </c>
      <c r="QT57" s="277">
        <v>0</v>
      </c>
      <c r="QU57" s="277">
        <v>0</v>
      </c>
      <c r="QV57" s="277">
        <v>0</v>
      </c>
      <c r="QW57" s="277">
        <v>0</v>
      </c>
      <c r="QX57" s="277">
        <v>0</v>
      </c>
      <c r="QY57" s="277">
        <v>0</v>
      </c>
      <c r="QZ57" s="277">
        <v>0</v>
      </c>
      <c r="RA57" s="277">
        <v>0</v>
      </c>
      <c r="RB57" s="277">
        <v>0</v>
      </c>
      <c r="RC57" s="277">
        <v>0</v>
      </c>
      <c r="RD57" s="277">
        <v>0</v>
      </c>
      <c r="RE57" s="277">
        <v>0</v>
      </c>
      <c r="RF57" s="277">
        <v>0</v>
      </c>
      <c r="RG57" s="277">
        <v>0</v>
      </c>
      <c r="RH57" s="277">
        <v>0</v>
      </c>
      <c r="RI57" s="277">
        <v>0</v>
      </c>
      <c r="RJ57" s="277">
        <v>0</v>
      </c>
      <c r="RK57" s="277">
        <v>0</v>
      </c>
      <c r="RL57" s="277">
        <v>0</v>
      </c>
      <c r="RM57" s="277">
        <v>0</v>
      </c>
      <c r="RN57" s="277">
        <v>0</v>
      </c>
      <c r="RO57" s="277">
        <v>43</v>
      </c>
      <c r="RP57" s="277">
        <v>0</v>
      </c>
      <c r="RQ57" s="277">
        <v>0</v>
      </c>
      <c r="RR57" s="277">
        <v>49</v>
      </c>
      <c r="RS57" s="277">
        <v>0</v>
      </c>
      <c r="RT57" s="277">
        <v>0</v>
      </c>
      <c r="RU57" s="277">
        <v>52</v>
      </c>
      <c r="RV57" s="277">
        <v>0</v>
      </c>
      <c r="RW57" s="277">
        <v>0</v>
      </c>
      <c r="RX57" s="277">
        <v>40</v>
      </c>
      <c r="RY57" s="277">
        <v>0</v>
      </c>
      <c r="RZ57" s="277">
        <v>0</v>
      </c>
      <c r="SA57" s="277">
        <v>0</v>
      </c>
      <c r="SB57" s="277">
        <v>0</v>
      </c>
      <c r="SC57" s="277">
        <v>0</v>
      </c>
      <c r="SD57" s="277">
        <v>51</v>
      </c>
      <c r="SE57" s="277">
        <v>0</v>
      </c>
      <c r="SF57" s="277">
        <v>0</v>
      </c>
      <c r="SG57" s="277">
        <v>53</v>
      </c>
      <c r="SH57" s="277">
        <v>0</v>
      </c>
      <c r="SI57" s="277">
        <v>0</v>
      </c>
      <c r="SJ57" s="277">
        <v>30</v>
      </c>
      <c r="SK57" s="277">
        <v>0</v>
      </c>
      <c r="SL57" s="277">
        <v>0</v>
      </c>
      <c r="SM57" s="277">
        <v>0</v>
      </c>
      <c r="SN57" s="277">
        <v>0</v>
      </c>
      <c r="SO57" s="277">
        <v>0</v>
      </c>
      <c r="SP57" s="277">
        <v>0</v>
      </c>
      <c r="SQ57" s="277">
        <v>0</v>
      </c>
      <c r="SR57" s="277">
        <v>0</v>
      </c>
      <c r="SS57" s="277">
        <v>38</v>
      </c>
      <c r="ST57" s="277">
        <v>0</v>
      </c>
      <c r="SU57" s="277">
        <v>0</v>
      </c>
      <c r="SV57" s="277">
        <v>41</v>
      </c>
      <c r="SW57" s="277">
        <v>0</v>
      </c>
      <c r="SX57" s="277">
        <v>0</v>
      </c>
      <c r="SY57" s="277">
        <v>43</v>
      </c>
      <c r="SZ57" s="277">
        <v>0</v>
      </c>
      <c r="TA57" s="277">
        <v>0</v>
      </c>
      <c r="TB57" s="277">
        <v>55</v>
      </c>
      <c r="TC57" s="277">
        <v>0</v>
      </c>
      <c r="TD57" s="277">
        <v>0</v>
      </c>
      <c r="TE57" s="277">
        <v>0</v>
      </c>
      <c r="TF57" s="277">
        <v>0</v>
      </c>
      <c r="TG57" s="277">
        <v>0</v>
      </c>
      <c r="TH57" s="277">
        <v>0</v>
      </c>
      <c r="TI57" s="277">
        <v>0</v>
      </c>
      <c r="TJ57" s="277">
        <v>0</v>
      </c>
      <c r="TK57" s="277">
        <v>0</v>
      </c>
      <c r="TL57" s="277">
        <v>0</v>
      </c>
      <c r="TM57" s="277">
        <v>0</v>
      </c>
      <c r="TN57" s="277">
        <v>0</v>
      </c>
      <c r="TO57" s="277">
        <v>0</v>
      </c>
      <c r="TP57" s="277">
        <v>0</v>
      </c>
      <c r="TQ57" s="277">
        <v>0</v>
      </c>
      <c r="TR57" s="277">
        <v>0</v>
      </c>
      <c r="TS57" s="277">
        <v>0</v>
      </c>
      <c r="TT57" s="277">
        <v>0</v>
      </c>
      <c r="TU57" s="277">
        <v>0</v>
      </c>
      <c r="TV57" s="277">
        <v>0</v>
      </c>
      <c r="TW57" s="277">
        <v>0</v>
      </c>
      <c r="TX57" s="277">
        <v>0</v>
      </c>
      <c r="TY57" s="277">
        <v>0</v>
      </c>
      <c r="TZ57" s="277">
        <v>0</v>
      </c>
      <c r="UA57" s="277">
        <v>0</v>
      </c>
      <c r="UB57" s="277">
        <v>0</v>
      </c>
      <c r="UC57" s="277">
        <v>0</v>
      </c>
      <c r="UD57" s="277">
        <v>0</v>
      </c>
      <c r="UE57" s="277">
        <v>0</v>
      </c>
      <c r="UF57" s="277">
        <v>0</v>
      </c>
      <c r="UG57" s="277">
        <v>0</v>
      </c>
      <c r="UH57" s="277">
        <v>0</v>
      </c>
      <c r="UI57" s="277">
        <v>0</v>
      </c>
      <c r="UJ57" s="277">
        <v>0</v>
      </c>
      <c r="UK57" s="277">
        <v>0</v>
      </c>
      <c r="UL57" s="277">
        <v>0</v>
      </c>
      <c r="UM57" s="277">
        <v>0</v>
      </c>
      <c r="UN57" s="277">
        <v>0</v>
      </c>
      <c r="UO57" s="277">
        <v>0</v>
      </c>
      <c r="UP57" s="277">
        <v>0</v>
      </c>
      <c r="UQ57" s="277">
        <v>0</v>
      </c>
      <c r="UR57" s="277">
        <v>0</v>
      </c>
      <c r="US57" s="277">
        <v>0</v>
      </c>
      <c r="UT57" s="277">
        <v>0</v>
      </c>
      <c r="UU57" s="277">
        <v>0</v>
      </c>
      <c r="UV57" s="277">
        <v>0</v>
      </c>
      <c r="UW57" s="277">
        <v>0</v>
      </c>
      <c r="UX57" s="277">
        <v>0</v>
      </c>
      <c r="UY57" s="277">
        <v>0</v>
      </c>
      <c r="UZ57" s="277">
        <v>0</v>
      </c>
      <c r="VA57" s="277">
        <v>0</v>
      </c>
      <c r="VB57" s="277">
        <v>0</v>
      </c>
      <c r="VC57" s="277">
        <v>0</v>
      </c>
      <c r="VD57" s="277">
        <v>0</v>
      </c>
      <c r="VE57" s="277">
        <v>0</v>
      </c>
      <c r="VF57" s="277">
        <v>0</v>
      </c>
      <c r="VG57" s="277">
        <v>0</v>
      </c>
      <c r="VH57" s="277">
        <v>0</v>
      </c>
      <c r="VI57" s="277">
        <v>0</v>
      </c>
      <c r="VJ57" s="277">
        <v>0</v>
      </c>
      <c r="VK57" s="277">
        <v>0</v>
      </c>
      <c r="VL57" s="277">
        <v>0</v>
      </c>
      <c r="VM57" s="277">
        <v>0</v>
      </c>
      <c r="VN57" s="277">
        <v>0</v>
      </c>
      <c r="VO57" s="277">
        <v>0</v>
      </c>
      <c r="VP57" s="277">
        <v>0</v>
      </c>
      <c r="VQ57" s="277">
        <v>0</v>
      </c>
      <c r="VR57" s="277">
        <v>0</v>
      </c>
      <c r="VS57" s="277">
        <v>0</v>
      </c>
      <c r="VT57" s="277">
        <v>0</v>
      </c>
      <c r="VU57" s="277">
        <v>0</v>
      </c>
      <c r="VV57" s="277">
        <v>0</v>
      </c>
      <c r="VW57" s="277">
        <v>0</v>
      </c>
      <c r="VX57" s="277">
        <v>0</v>
      </c>
      <c r="VY57" s="277">
        <v>0</v>
      </c>
      <c r="VZ57" s="277">
        <v>0</v>
      </c>
      <c r="WA57" s="277">
        <v>0</v>
      </c>
      <c r="WB57" s="277">
        <v>0</v>
      </c>
      <c r="WC57" s="277">
        <v>0</v>
      </c>
      <c r="WD57" s="277">
        <v>0</v>
      </c>
      <c r="WE57" s="277">
        <v>0</v>
      </c>
      <c r="WF57" s="277">
        <v>0</v>
      </c>
      <c r="WG57" s="277">
        <v>0</v>
      </c>
      <c r="WH57" s="277">
        <v>0</v>
      </c>
      <c r="WI57" s="277">
        <v>0</v>
      </c>
      <c r="WJ57" s="277">
        <v>0</v>
      </c>
      <c r="WK57" s="277">
        <v>0</v>
      </c>
      <c r="WL57" s="277">
        <v>0</v>
      </c>
      <c r="WM57" s="277">
        <v>0</v>
      </c>
      <c r="WN57" s="277">
        <v>0</v>
      </c>
      <c r="WO57" s="277">
        <v>0</v>
      </c>
      <c r="WP57" s="277">
        <v>0</v>
      </c>
      <c r="WQ57" s="277">
        <v>0</v>
      </c>
      <c r="WR57" s="277">
        <v>0</v>
      </c>
      <c r="WS57" s="277">
        <v>0</v>
      </c>
      <c r="WT57" s="277">
        <v>0</v>
      </c>
      <c r="WU57" s="277">
        <v>0</v>
      </c>
      <c r="WV57" s="277">
        <v>0</v>
      </c>
      <c r="WW57" s="277">
        <v>0</v>
      </c>
      <c r="WX57" s="277">
        <v>0</v>
      </c>
      <c r="WY57" s="277">
        <v>0</v>
      </c>
      <c r="WZ57" s="277">
        <v>0</v>
      </c>
      <c r="XA57" s="277">
        <v>0</v>
      </c>
      <c r="XB57" s="277">
        <v>0</v>
      </c>
      <c r="XC57" s="277">
        <v>0</v>
      </c>
      <c r="XD57" s="277">
        <v>0</v>
      </c>
      <c r="XE57" s="277">
        <v>0</v>
      </c>
      <c r="XF57" s="277">
        <v>0</v>
      </c>
      <c r="XG57" s="277">
        <v>0</v>
      </c>
      <c r="XH57" s="277">
        <v>0</v>
      </c>
      <c r="XI57" s="277">
        <v>34</v>
      </c>
      <c r="XJ57" s="277">
        <v>0</v>
      </c>
      <c r="XK57" s="277">
        <v>0</v>
      </c>
      <c r="XL57" s="277">
        <v>31</v>
      </c>
      <c r="XM57" s="277">
        <v>0</v>
      </c>
      <c r="XN57" s="277">
        <v>0</v>
      </c>
      <c r="XO57" s="277">
        <v>29</v>
      </c>
      <c r="XP57" s="277">
        <v>0</v>
      </c>
      <c r="XQ57" s="277">
        <v>0</v>
      </c>
      <c r="XR57" s="277">
        <v>100</v>
      </c>
      <c r="XS57" s="277">
        <v>0</v>
      </c>
      <c r="XT57" s="277">
        <v>0</v>
      </c>
      <c r="XU57" s="277">
        <v>0</v>
      </c>
      <c r="XV57" s="277">
        <v>0</v>
      </c>
      <c r="XW57" s="277">
        <v>0</v>
      </c>
      <c r="XX57" s="277">
        <v>128</v>
      </c>
      <c r="XY57" s="277">
        <v>0</v>
      </c>
      <c r="XZ57" s="277">
        <v>0</v>
      </c>
      <c r="YA57" s="277">
        <v>101</v>
      </c>
      <c r="YB57" s="277">
        <v>0</v>
      </c>
      <c r="YC57" s="277">
        <v>0</v>
      </c>
      <c r="YD57" s="277">
        <v>63</v>
      </c>
      <c r="YE57" s="277">
        <v>0</v>
      </c>
      <c r="YF57" s="277">
        <v>0</v>
      </c>
      <c r="YG57" s="277">
        <v>49</v>
      </c>
      <c r="YH57" s="277">
        <v>0</v>
      </c>
      <c r="YI57" s="277">
        <v>0</v>
      </c>
      <c r="YJ57" s="277">
        <v>0</v>
      </c>
      <c r="YK57" s="277">
        <v>0</v>
      </c>
      <c r="YL57" s="277">
        <v>0</v>
      </c>
      <c r="YM57" s="277">
        <v>68</v>
      </c>
      <c r="YN57" s="277">
        <v>0</v>
      </c>
      <c r="YO57" s="277">
        <v>0</v>
      </c>
      <c r="YP57" s="277">
        <v>105</v>
      </c>
      <c r="YQ57" s="277">
        <v>0</v>
      </c>
      <c r="YR57" s="277">
        <v>0</v>
      </c>
      <c r="YS57" s="277">
        <v>96</v>
      </c>
      <c r="YT57" s="277">
        <v>0</v>
      </c>
      <c r="YU57" s="277">
        <v>0</v>
      </c>
      <c r="YV57" s="277">
        <v>62</v>
      </c>
      <c r="YW57" s="277">
        <v>0</v>
      </c>
      <c r="YX57" s="277">
        <v>0</v>
      </c>
      <c r="YY57" s="277">
        <v>0</v>
      </c>
      <c r="YZ57" s="277">
        <v>0</v>
      </c>
      <c r="ZA57" s="277">
        <v>0</v>
      </c>
      <c r="ZB57" s="277">
        <v>86</v>
      </c>
      <c r="ZC57" s="277">
        <v>0</v>
      </c>
      <c r="ZD57" s="277">
        <v>0</v>
      </c>
      <c r="ZE57" s="277">
        <v>38</v>
      </c>
      <c r="ZF57" s="277">
        <v>0</v>
      </c>
      <c r="ZG57" s="277">
        <v>0</v>
      </c>
      <c r="ZH57" s="277">
        <v>0</v>
      </c>
      <c r="ZI57" s="277">
        <v>0</v>
      </c>
      <c r="ZJ57" s="277">
        <v>0</v>
      </c>
      <c r="ZK57" s="277">
        <v>0</v>
      </c>
      <c r="ZL57" s="277">
        <v>0</v>
      </c>
      <c r="ZM57" s="277">
        <v>0</v>
      </c>
      <c r="ZN57" s="277">
        <v>0</v>
      </c>
      <c r="ZO57" s="277">
        <v>0</v>
      </c>
      <c r="ZP57" s="277">
        <v>0</v>
      </c>
      <c r="ZQ57" s="277">
        <v>0</v>
      </c>
      <c r="ZR57" s="277">
        <v>0</v>
      </c>
      <c r="ZS57" s="277">
        <v>0</v>
      </c>
      <c r="ZT57" s="277">
        <v>10</v>
      </c>
      <c r="ZU57" s="277">
        <v>0</v>
      </c>
      <c r="ZV57" s="277">
        <v>0</v>
      </c>
      <c r="ZW57" s="277">
        <v>6</v>
      </c>
      <c r="ZX57" s="277">
        <v>0</v>
      </c>
      <c r="ZY57" s="277">
        <v>0</v>
      </c>
      <c r="ZZ57" s="277">
        <v>0</v>
      </c>
      <c r="AAA57" s="277">
        <v>0</v>
      </c>
      <c r="AAB57" s="277">
        <v>0</v>
      </c>
      <c r="AAC57" s="277">
        <v>0</v>
      </c>
      <c r="AAD57" s="277">
        <v>0</v>
      </c>
      <c r="AAE57" s="277">
        <v>0</v>
      </c>
      <c r="AAF57" s="277">
        <v>21</v>
      </c>
      <c r="AAG57" s="277">
        <v>0</v>
      </c>
      <c r="AAH57" s="277">
        <v>0</v>
      </c>
      <c r="AAI57" s="277">
        <v>37</v>
      </c>
      <c r="AAJ57" s="277">
        <v>0</v>
      </c>
      <c r="AAK57" s="277">
        <v>0</v>
      </c>
      <c r="AAL57" s="277">
        <v>0</v>
      </c>
      <c r="AAM57" s="277">
        <v>0</v>
      </c>
      <c r="AAN57" s="277">
        <v>0</v>
      </c>
      <c r="AAO57" s="181"/>
    </row>
    <row r="58" spans="1:731" ht="15" thickBot="1" x14ac:dyDescent="0.35">
      <c r="D58" s="3" t="s">
        <v>453</v>
      </c>
      <c r="F58" s="3">
        <v>666511</v>
      </c>
      <c r="G58" s="3" t="s">
        <v>75</v>
      </c>
      <c r="H58" s="275">
        <f t="shared" si="104"/>
        <v>2.8571428571428572</v>
      </c>
      <c r="I58" s="135" t="str">
        <f t="shared" si="104"/>
        <v/>
      </c>
      <c r="J58" s="276" t="str">
        <f t="shared" si="104"/>
        <v/>
      </c>
      <c r="K58" s="275" cm="1">
        <f t="array" ref="K58">IFERROR(
  _xlfn.STDEV.S(
    IF(
      ($AA$19:$AAN$19=K$50) *
      ($AA58:$AAN58&gt;0) *
      ($AA$17:$AAN$17 &gt;= $H$47) *
      ($AA$17:$AAN$17 &lt;= $I$47),
      $AA58:$AAN58
    )
  ),
  ""
)</f>
        <v>2.4494897427831779</v>
      </c>
      <c r="L58" s="135" t="str" cm="1">
        <f t="array" ref="L58">IFERROR(
  _xlfn.STDEV.S(
    IF(
      ($AA$19:$AAN$19=L$50) *
      ($AA58:$AAN58&gt;0) *
      ($AA$17:$AAN$17 &gt;= $H$47) *
      ($AA$17:$AAN$17 &lt;= $I$47),
      $AA58:$AAN58
    )
  ),
  ""
)</f>
        <v/>
      </c>
      <c r="M58" s="276" t="str" cm="1">
        <f t="array" ref="M58">IFERROR(
  _xlfn.STDEV.S(
    IF(
      ($AA$19:$AAN$19=M$50) *
      ($AA58:$AAN58&gt;0) *
      ($AA$17:$AAN$17 &gt;= $H$47) *
      ($AA$17:$AAN$17 &lt;= $I$47),
      $AA58:$AAN58
    )
  ),
  ""
)</f>
        <v/>
      </c>
      <c r="N58" s="275">
        <f t="shared" si="105"/>
        <v>0</v>
      </c>
      <c r="O58" s="135">
        <f t="shared" si="105"/>
        <v>0</v>
      </c>
      <c r="P58" s="276">
        <f t="shared" si="105"/>
        <v>0</v>
      </c>
      <c r="Q58">
        <f>VLOOKUP($F58,Old!$C$23:$G$43,3)</f>
        <v>0.5</v>
      </c>
      <c r="R58">
        <f t="shared" si="106"/>
        <v>1.4285714285714286</v>
      </c>
      <c r="S58" t="str">
        <f t="shared" si="106"/>
        <v/>
      </c>
      <c r="T58" t="str">
        <f t="shared" si="107"/>
        <v/>
      </c>
      <c r="U58">
        <f>VLOOKUP($F58,Old!$C$23:$G$43,5)</f>
        <v>0.5</v>
      </c>
      <c r="V58">
        <f t="shared" si="108"/>
        <v>1.4285714285714286</v>
      </c>
      <c r="Z58" s="3">
        <v>666511</v>
      </c>
      <c r="AA58" s="277">
        <v>0</v>
      </c>
      <c r="AB58" s="277">
        <v>0</v>
      </c>
      <c r="AC58" s="277">
        <v>0</v>
      </c>
      <c r="AD58" s="277">
        <v>0</v>
      </c>
      <c r="AE58" s="277">
        <v>0</v>
      </c>
      <c r="AF58" s="277">
        <v>0</v>
      </c>
      <c r="AG58" s="277">
        <v>0</v>
      </c>
      <c r="AH58" s="277">
        <v>0</v>
      </c>
      <c r="AI58" s="277">
        <v>0</v>
      </c>
      <c r="AJ58" s="277">
        <v>0</v>
      </c>
      <c r="AK58" s="277">
        <v>0</v>
      </c>
      <c r="AL58" s="277">
        <v>0</v>
      </c>
      <c r="AM58" s="277">
        <v>0</v>
      </c>
      <c r="AN58" s="277">
        <v>0</v>
      </c>
      <c r="AO58" s="277">
        <v>0</v>
      </c>
      <c r="AP58" s="277">
        <v>0</v>
      </c>
      <c r="AQ58" s="277">
        <v>0</v>
      </c>
      <c r="AR58" s="277">
        <v>0</v>
      </c>
      <c r="AS58" s="277">
        <v>0</v>
      </c>
      <c r="AT58" s="277">
        <v>0</v>
      </c>
      <c r="AU58" s="277">
        <v>0</v>
      </c>
      <c r="AV58" s="277">
        <v>0</v>
      </c>
      <c r="AW58" s="277">
        <v>0</v>
      </c>
      <c r="AX58" s="277">
        <v>0</v>
      </c>
      <c r="AY58" s="277">
        <v>0</v>
      </c>
      <c r="AZ58" s="277">
        <v>0</v>
      </c>
      <c r="BA58" s="277">
        <v>0</v>
      </c>
      <c r="BB58" s="277">
        <v>0</v>
      </c>
      <c r="BC58" s="277">
        <v>0</v>
      </c>
      <c r="BD58" s="277">
        <v>0</v>
      </c>
      <c r="BE58" s="277">
        <v>0</v>
      </c>
      <c r="BF58" s="277">
        <v>0</v>
      </c>
      <c r="BG58" s="277">
        <v>0</v>
      </c>
      <c r="BH58" s="277">
        <v>0</v>
      </c>
      <c r="BI58" s="277">
        <v>0</v>
      </c>
      <c r="BJ58" s="277">
        <v>0</v>
      </c>
      <c r="BK58" s="277">
        <v>0</v>
      </c>
      <c r="BL58" s="277">
        <v>0</v>
      </c>
      <c r="BM58" s="277">
        <v>0</v>
      </c>
      <c r="BN58" s="277">
        <v>0</v>
      </c>
      <c r="BO58" s="277">
        <v>0</v>
      </c>
      <c r="BP58" s="277">
        <v>0</v>
      </c>
      <c r="BQ58" s="277">
        <v>0</v>
      </c>
      <c r="BR58" s="277">
        <v>0</v>
      </c>
      <c r="BS58" s="277">
        <v>0</v>
      </c>
      <c r="BT58" s="277">
        <v>0</v>
      </c>
      <c r="BU58" s="277">
        <v>0</v>
      </c>
      <c r="BV58" s="277">
        <v>0</v>
      </c>
      <c r="BW58" s="277">
        <v>0</v>
      </c>
      <c r="BX58" s="277">
        <v>0</v>
      </c>
      <c r="BY58" s="277">
        <v>0</v>
      </c>
      <c r="BZ58" s="277">
        <v>0</v>
      </c>
      <c r="CA58" s="277">
        <v>0</v>
      </c>
      <c r="CB58" s="277">
        <v>0</v>
      </c>
      <c r="CC58" s="277">
        <v>0</v>
      </c>
      <c r="CD58" s="277">
        <v>0</v>
      </c>
      <c r="CE58" s="277">
        <v>0</v>
      </c>
      <c r="CF58" s="277">
        <v>0</v>
      </c>
      <c r="CG58" s="277">
        <v>0</v>
      </c>
      <c r="CH58" s="277">
        <v>0</v>
      </c>
      <c r="CI58" s="277">
        <v>0</v>
      </c>
      <c r="CJ58" s="277">
        <v>0</v>
      </c>
      <c r="CK58" s="277">
        <v>0</v>
      </c>
      <c r="CL58" s="277">
        <v>0</v>
      </c>
      <c r="CM58" s="277">
        <v>0</v>
      </c>
      <c r="CN58" s="277">
        <v>0</v>
      </c>
      <c r="CO58" s="277">
        <v>0</v>
      </c>
      <c r="CP58" s="277">
        <v>0</v>
      </c>
      <c r="CQ58" s="277">
        <v>0</v>
      </c>
      <c r="CR58" s="277">
        <v>0</v>
      </c>
      <c r="CS58" s="277">
        <v>0</v>
      </c>
      <c r="CT58" s="277">
        <v>0</v>
      </c>
      <c r="CU58" s="277">
        <v>0</v>
      </c>
      <c r="CV58" s="277">
        <v>0</v>
      </c>
      <c r="CW58" s="277">
        <v>0</v>
      </c>
      <c r="CX58" s="277">
        <v>0</v>
      </c>
      <c r="CY58" s="277">
        <v>0</v>
      </c>
      <c r="CZ58" s="277">
        <v>0</v>
      </c>
      <c r="DA58" s="277">
        <v>0</v>
      </c>
      <c r="DB58" s="277">
        <v>0</v>
      </c>
      <c r="DC58" s="277">
        <v>0</v>
      </c>
      <c r="DD58" s="277">
        <v>0</v>
      </c>
      <c r="DE58" s="277">
        <v>0</v>
      </c>
      <c r="DF58" s="277">
        <v>0</v>
      </c>
      <c r="DG58" s="277">
        <v>0</v>
      </c>
      <c r="DH58" s="277">
        <v>0</v>
      </c>
      <c r="DI58" s="277">
        <v>0</v>
      </c>
      <c r="DJ58" s="277">
        <v>0</v>
      </c>
      <c r="DK58" s="277">
        <v>0</v>
      </c>
      <c r="DL58" s="277">
        <v>0</v>
      </c>
      <c r="DM58" s="277">
        <v>0</v>
      </c>
      <c r="DN58" s="277">
        <v>0</v>
      </c>
      <c r="DO58" s="277">
        <v>0</v>
      </c>
      <c r="DP58" s="277">
        <v>0</v>
      </c>
      <c r="DQ58" s="277">
        <v>0</v>
      </c>
      <c r="DR58" s="277">
        <v>0</v>
      </c>
      <c r="DS58" s="277">
        <v>0</v>
      </c>
      <c r="DT58" s="277">
        <v>0</v>
      </c>
      <c r="DU58" s="277">
        <v>0</v>
      </c>
      <c r="DV58" s="277">
        <v>0</v>
      </c>
      <c r="DW58" s="277">
        <v>0</v>
      </c>
      <c r="DX58" s="277">
        <v>0</v>
      </c>
      <c r="DY58" s="277">
        <v>0</v>
      </c>
      <c r="DZ58" s="277">
        <v>0</v>
      </c>
      <c r="EA58" s="277">
        <v>0</v>
      </c>
      <c r="EB58" s="277">
        <v>0</v>
      </c>
      <c r="EC58" s="277">
        <v>0</v>
      </c>
      <c r="ED58" s="277">
        <v>0</v>
      </c>
      <c r="EE58" s="277">
        <v>0</v>
      </c>
      <c r="EF58" s="277">
        <v>0</v>
      </c>
      <c r="EG58" s="277">
        <v>0</v>
      </c>
      <c r="EH58" s="277">
        <v>0</v>
      </c>
      <c r="EI58" s="277">
        <v>0</v>
      </c>
      <c r="EJ58" s="277">
        <v>0</v>
      </c>
      <c r="EK58" s="277">
        <v>0</v>
      </c>
      <c r="EL58" s="277">
        <v>0</v>
      </c>
      <c r="EM58" s="277">
        <v>0</v>
      </c>
      <c r="EN58" s="277">
        <v>0</v>
      </c>
      <c r="EO58" s="277">
        <v>0</v>
      </c>
      <c r="EP58" s="277">
        <v>0</v>
      </c>
      <c r="EQ58" s="277">
        <v>0</v>
      </c>
      <c r="ER58" s="277">
        <v>0</v>
      </c>
      <c r="ES58" s="277">
        <v>0</v>
      </c>
      <c r="ET58" s="277">
        <v>0</v>
      </c>
      <c r="EU58" s="277">
        <v>0</v>
      </c>
      <c r="EV58" s="277">
        <v>0</v>
      </c>
      <c r="EW58" s="277">
        <v>0</v>
      </c>
      <c r="EX58" s="277">
        <v>0</v>
      </c>
      <c r="EY58" s="277">
        <v>0</v>
      </c>
      <c r="EZ58" s="277">
        <v>0</v>
      </c>
      <c r="FA58" s="277">
        <v>0</v>
      </c>
      <c r="FB58" s="277">
        <v>0</v>
      </c>
      <c r="FC58" s="277">
        <v>0</v>
      </c>
      <c r="FD58" s="277">
        <v>0</v>
      </c>
      <c r="FE58" s="277">
        <v>0</v>
      </c>
      <c r="FF58" s="277">
        <v>0</v>
      </c>
      <c r="FG58" s="277">
        <v>0</v>
      </c>
      <c r="FH58" s="277">
        <v>0</v>
      </c>
      <c r="FI58" s="277">
        <v>0</v>
      </c>
      <c r="FJ58" s="277">
        <v>0</v>
      </c>
      <c r="FK58" s="277">
        <v>0</v>
      </c>
      <c r="FL58" s="277">
        <v>0</v>
      </c>
      <c r="FM58" s="277">
        <v>0</v>
      </c>
      <c r="FN58" s="277">
        <v>0</v>
      </c>
      <c r="FO58" s="277">
        <v>0</v>
      </c>
      <c r="FP58" s="277">
        <v>0</v>
      </c>
      <c r="FQ58" s="277">
        <v>0</v>
      </c>
      <c r="FR58" s="277">
        <v>0</v>
      </c>
      <c r="FS58" s="277">
        <v>0</v>
      </c>
      <c r="FT58" s="277">
        <v>0</v>
      </c>
      <c r="FU58" s="277">
        <v>0</v>
      </c>
      <c r="FV58" s="277">
        <v>0</v>
      </c>
      <c r="FW58" s="277">
        <v>0</v>
      </c>
      <c r="FX58" s="277">
        <v>0</v>
      </c>
      <c r="FY58" s="277">
        <v>0</v>
      </c>
      <c r="FZ58" s="277">
        <v>0</v>
      </c>
      <c r="GA58" s="277">
        <v>0</v>
      </c>
      <c r="GB58" s="277">
        <v>0</v>
      </c>
      <c r="GC58" s="277">
        <v>0</v>
      </c>
      <c r="GD58" s="277">
        <v>0</v>
      </c>
      <c r="GE58" s="277">
        <v>0</v>
      </c>
      <c r="GF58" s="277">
        <v>0</v>
      </c>
      <c r="GG58" s="277">
        <v>0</v>
      </c>
      <c r="GH58" s="277">
        <v>0</v>
      </c>
      <c r="GI58" s="277">
        <v>0</v>
      </c>
      <c r="GJ58" s="277">
        <v>0</v>
      </c>
      <c r="GK58" s="277">
        <v>0</v>
      </c>
      <c r="GL58" s="277">
        <v>0</v>
      </c>
      <c r="GM58" s="277">
        <v>0</v>
      </c>
      <c r="GN58" s="277">
        <v>0</v>
      </c>
      <c r="GO58" s="277">
        <v>0</v>
      </c>
      <c r="GP58" s="277">
        <v>0</v>
      </c>
      <c r="GQ58" s="277">
        <v>0</v>
      </c>
      <c r="GR58" s="277">
        <v>0</v>
      </c>
      <c r="GS58" s="277">
        <v>0</v>
      </c>
      <c r="GT58" s="277">
        <v>0</v>
      </c>
      <c r="GU58" s="277">
        <v>0</v>
      </c>
      <c r="GV58" s="277">
        <v>0</v>
      </c>
      <c r="GW58" s="277">
        <v>0</v>
      </c>
      <c r="GX58" s="277">
        <v>0</v>
      </c>
      <c r="GY58" s="277">
        <v>0</v>
      </c>
      <c r="GZ58" s="277">
        <v>0</v>
      </c>
      <c r="HA58" s="277">
        <v>0</v>
      </c>
      <c r="HB58" s="277">
        <v>0</v>
      </c>
      <c r="HC58" s="277">
        <v>0</v>
      </c>
      <c r="HD58" s="277">
        <v>0</v>
      </c>
      <c r="HE58" s="277">
        <v>1</v>
      </c>
      <c r="HF58" s="277">
        <v>0</v>
      </c>
      <c r="HG58" s="277">
        <v>0</v>
      </c>
      <c r="HH58" s="277">
        <v>0</v>
      </c>
      <c r="HI58" s="277">
        <v>0</v>
      </c>
      <c r="HJ58" s="277">
        <v>0</v>
      </c>
      <c r="HK58" s="277">
        <v>0</v>
      </c>
      <c r="HL58" s="277">
        <v>0</v>
      </c>
      <c r="HM58" s="277">
        <v>0</v>
      </c>
      <c r="HN58" s="277">
        <v>0</v>
      </c>
      <c r="HO58" s="277">
        <v>0</v>
      </c>
      <c r="HP58" s="277">
        <v>0</v>
      </c>
      <c r="HQ58" s="277">
        <v>0</v>
      </c>
      <c r="HR58" s="277">
        <v>0</v>
      </c>
      <c r="HS58" s="277">
        <v>0</v>
      </c>
      <c r="HT58" s="277">
        <v>0</v>
      </c>
      <c r="HU58" s="277">
        <v>0</v>
      </c>
      <c r="HV58" s="277">
        <v>0</v>
      </c>
      <c r="HW58" s="277">
        <v>0</v>
      </c>
      <c r="HX58" s="277">
        <v>0</v>
      </c>
      <c r="HY58" s="277">
        <v>0</v>
      </c>
      <c r="HZ58" s="277">
        <v>0</v>
      </c>
      <c r="IA58" s="277">
        <v>0</v>
      </c>
      <c r="IB58" s="277">
        <v>0</v>
      </c>
      <c r="IC58" s="277">
        <v>0</v>
      </c>
      <c r="ID58" s="277">
        <v>0</v>
      </c>
      <c r="IE58" s="277">
        <v>0</v>
      </c>
      <c r="IF58" s="277">
        <v>0</v>
      </c>
      <c r="IG58" s="277">
        <v>0</v>
      </c>
      <c r="IH58" s="277">
        <v>0</v>
      </c>
      <c r="II58" s="277">
        <v>0</v>
      </c>
      <c r="IJ58" s="277">
        <v>0</v>
      </c>
      <c r="IK58" s="277">
        <v>0</v>
      </c>
      <c r="IL58" s="277">
        <v>0</v>
      </c>
      <c r="IM58" s="277">
        <v>0</v>
      </c>
      <c r="IN58" s="277">
        <v>0</v>
      </c>
      <c r="IO58" s="277">
        <v>0</v>
      </c>
      <c r="IP58" s="277">
        <v>0</v>
      </c>
      <c r="IQ58" s="277">
        <v>0</v>
      </c>
      <c r="IR58" s="277">
        <v>0</v>
      </c>
      <c r="IS58" s="277">
        <v>0</v>
      </c>
      <c r="IT58" s="277">
        <v>0</v>
      </c>
      <c r="IU58" s="277">
        <v>0</v>
      </c>
      <c r="IV58" s="277">
        <v>0</v>
      </c>
      <c r="IW58" s="277">
        <v>0</v>
      </c>
      <c r="IX58" s="277">
        <v>0</v>
      </c>
      <c r="IY58" s="277">
        <v>0</v>
      </c>
      <c r="IZ58" s="277">
        <v>0</v>
      </c>
      <c r="JA58" s="277">
        <v>0</v>
      </c>
      <c r="JB58" s="277">
        <v>0</v>
      </c>
      <c r="JC58" s="277">
        <v>0</v>
      </c>
      <c r="JD58" s="277">
        <v>0</v>
      </c>
      <c r="JE58" s="277">
        <v>0</v>
      </c>
      <c r="JF58" s="277">
        <v>0</v>
      </c>
      <c r="JG58" s="277">
        <v>0</v>
      </c>
      <c r="JH58" s="277">
        <v>0</v>
      </c>
      <c r="JI58" s="277">
        <v>0</v>
      </c>
      <c r="JJ58" s="277">
        <v>0</v>
      </c>
      <c r="JK58" s="277">
        <v>0</v>
      </c>
      <c r="JL58" s="277">
        <v>0</v>
      </c>
      <c r="JM58" s="277">
        <v>0</v>
      </c>
      <c r="JN58" s="277">
        <v>0</v>
      </c>
      <c r="JO58" s="277">
        <v>0</v>
      </c>
      <c r="JP58" s="277">
        <v>0</v>
      </c>
      <c r="JQ58" s="277">
        <v>0</v>
      </c>
      <c r="JR58" s="277">
        <v>0</v>
      </c>
      <c r="JS58" s="277">
        <v>0</v>
      </c>
      <c r="JT58" s="277">
        <v>0</v>
      </c>
      <c r="JU58" s="277">
        <v>0</v>
      </c>
      <c r="JV58" s="277">
        <v>0</v>
      </c>
      <c r="JW58" s="277">
        <v>0</v>
      </c>
      <c r="JX58" s="277">
        <v>0</v>
      </c>
      <c r="JY58" s="277">
        <v>0</v>
      </c>
      <c r="JZ58" s="277">
        <v>0</v>
      </c>
      <c r="KA58" s="277">
        <v>0</v>
      </c>
      <c r="KB58" s="277">
        <v>0</v>
      </c>
      <c r="KC58" s="277">
        <v>0</v>
      </c>
      <c r="KD58" s="277">
        <v>0</v>
      </c>
      <c r="KE58" s="277">
        <v>0</v>
      </c>
      <c r="KF58" s="277">
        <v>0</v>
      </c>
      <c r="KG58" s="277">
        <v>0</v>
      </c>
      <c r="KH58" s="277">
        <v>0</v>
      </c>
      <c r="KI58" s="277">
        <v>0</v>
      </c>
      <c r="KJ58" s="277">
        <v>0</v>
      </c>
      <c r="KK58" s="277">
        <v>0</v>
      </c>
      <c r="KL58" s="277">
        <v>0</v>
      </c>
      <c r="KM58" s="277">
        <v>0</v>
      </c>
      <c r="KN58" s="277">
        <v>0</v>
      </c>
      <c r="KO58" s="277">
        <v>0</v>
      </c>
      <c r="KP58" s="277">
        <v>0</v>
      </c>
      <c r="KQ58" s="277">
        <v>0</v>
      </c>
      <c r="KR58" s="277">
        <v>0</v>
      </c>
      <c r="KS58" s="277">
        <v>0</v>
      </c>
      <c r="KT58" s="277">
        <v>0</v>
      </c>
      <c r="KU58" s="277">
        <v>0</v>
      </c>
      <c r="KV58" s="277">
        <v>0</v>
      </c>
      <c r="KW58" s="277">
        <v>0</v>
      </c>
      <c r="KX58" s="277">
        <v>0</v>
      </c>
      <c r="KY58" s="277">
        <v>0</v>
      </c>
      <c r="KZ58" s="277">
        <v>0</v>
      </c>
      <c r="LA58" s="277">
        <v>0</v>
      </c>
      <c r="LB58" s="277">
        <v>0</v>
      </c>
      <c r="LC58" s="277">
        <v>0</v>
      </c>
      <c r="LD58" s="277">
        <v>0</v>
      </c>
      <c r="LE58" s="277">
        <v>0</v>
      </c>
      <c r="LF58" s="277">
        <v>0</v>
      </c>
      <c r="LG58" s="277">
        <v>0</v>
      </c>
      <c r="LH58" s="277">
        <v>0</v>
      </c>
      <c r="LI58" s="277">
        <v>0</v>
      </c>
      <c r="LJ58" s="277">
        <v>0</v>
      </c>
      <c r="LK58" s="277">
        <v>0</v>
      </c>
      <c r="LL58" s="277">
        <v>0</v>
      </c>
      <c r="LM58" s="277">
        <v>0</v>
      </c>
      <c r="LN58" s="277">
        <v>0</v>
      </c>
      <c r="LO58" s="277">
        <v>0</v>
      </c>
      <c r="LP58" s="277">
        <v>0</v>
      </c>
      <c r="LQ58" s="277">
        <v>0</v>
      </c>
      <c r="LR58" s="277">
        <v>0</v>
      </c>
      <c r="LS58" s="277">
        <v>0</v>
      </c>
      <c r="LT58" s="277">
        <v>0</v>
      </c>
      <c r="LU58" s="277">
        <v>0</v>
      </c>
      <c r="LV58" s="277">
        <v>0</v>
      </c>
      <c r="LW58" s="277">
        <v>0</v>
      </c>
      <c r="LX58" s="277">
        <v>0</v>
      </c>
      <c r="LY58" s="277">
        <v>0</v>
      </c>
      <c r="LZ58" s="277">
        <v>0</v>
      </c>
      <c r="MA58" s="277">
        <v>0</v>
      </c>
      <c r="MB58" s="277">
        <v>0</v>
      </c>
      <c r="MC58" s="277">
        <v>0</v>
      </c>
      <c r="MD58" s="277">
        <v>0</v>
      </c>
      <c r="ME58" s="277">
        <v>0</v>
      </c>
      <c r="MF58" s="277">
        <v>0</v>
      </c>
      <c r="MG58" s="277">
        <v>0</v>
      </c>
      <c r="MH58" s="277">
        <v>0</v>
      </c>
      <c r="MI58" s="277">
        <v>0</v>
      </c>
      <c r="MJ58" s="277">
        <v>0</v>
      </c>
      <c r="MK58" s="277">
        <v>0</v>
      </c>
      <c r="ML58" s="277">
        <v>0</v>
      </c>
      <c r="MM58" s="277">
        <v>0</v>
      </c>
      <c r="MN58" s="277">
        <v>0</v>
      </c>
      <c r="MO58" s="277">
        <v>0</v>
      </c>
      <c r="MP58" s="277">
        <v>0</v>
      </c>
      <c r="MQ58" s="277">
        <v>0</v>
      </c>
      <c r="MR58" s="277">
        <v>0</v>
      </c>
      <c r="MS58" s="277">
        <v>0</v>
      </c>
      <c r="MT58" s="277">
        <v>0</v>
      </c>
      <c r="MU58" s="277">
        <v>0</v>
      </c>
      <c r="MV58" s="277">
        <v>0</v>
      </c>
      <c r="MW58" s="277">
        <v>0</v>
      </c>
      <c r="MX58" s="277">
        <v>0</v>
      </c>
      <c r="MY58" s="277">
        <v>0</v>
      </c>
      <c r="MZ58" s="277">
        <v>0</v>
      </c>
      <c r="NA58" s="277">
        <v>0</v>
      </c>
      <c r="NB58" s="277">
        <v>0</v>
      </c>
      <c r="NC58" s="277">
        <v>0</v>
      </c>
      <c r="ND58" s="277">
        <v>0</v>
      </c>
      <c r="NE58" s="277">
        <v>0</v>
      </c>
      <c r="NF58" s="277">
        <v>0</v>
      </c>
      <c r="NG58" s="277">
        <v>0</v>
      </c>
      <c r="NH58" s="277">
        <v>0</v>
      </c>
      <c r="NI58" s="277">
        <v>0</v>
      </c>
      <c r="NJ58" s="277">
        <v>0</v>
      </c>
      <c r="NK58" s="277">
        <v>0</v>
      </c>
      <c r="NL58" s="277">
        <v>0</v>
      </c>
      <c r="NM58" s="277">
        <v>0</v>
      </c>
      <c r="NN58" s="277">
        <v>0</v>
      </c>
      <c r="NO58" s="277">
        <v>0</v>
      </c>
      <c r="NP58" s="277">
        <v>0</v>
      </c>
      <c r="NQ58" s="277">
        <v>0</v>
      </c>
      <c r="NR58" s="277">
        <v>0</v>
      </c>
      <c r="NS58" s="277">
        <v>0</v>
      </c>
      <c r="NT58" s="277">
        <v>0</v>
      </c>
      <c r="NU58" s="277">
        <v>0</v>
      </c>
      <c r="NV58" s="277">
        <v>0</v>
      </c>
      <c r="NW58" s="277">
        <v>0</v>
      </c>
      <c r="NX58" s="277">
        <v>0</v>
      </c>
      <c r="NY58" s="277">
        <v>0</v>
      </c>
      <c r="NZ58" s="277">
        <v>0</v>
      </c>
      <c r="OA58" s="277">
        <v>0</v>
      </c>
      <c r="OB58" s="277">
        <v>0</v>
      </c>
      <c r="OC58" s="277">
        <v>0</v>
      </c>
      <c r="OD58" s="277">
        <v>0</v>
      </c>
      <c r="OE58" s="277">
        <v>0</v>
      </c>
      <c r="OF58" s="277">
        <v>0</v>
      </c>
      <c r="OG58" s="277">
        <v>0</v>
      </c>
      <c r="OH58" s="277">
        <v>0</v>
      </c>
      <c r="OI58" s="277">
        <v>0</v>
      </c>
      <c r="OJ58" s="277">
        <v>0</v>
      </c>
      <c r="OK58" s="277">
        <v>0</v>
      </c>
      <c r="OL58" s="277">
        <v>0</v>
      </c>
      <c r="OM58" s="277">
        <v>0</v>
      </c>
      <c r="ON58" s="277">
        <v>0</v>
      </c>
      <c r="OO58" s="277">
        <v>0</v>
      </c>
      <c r="OP58" s="277">
        <v>0</v>
      </c>
      <c r="OQ58" s="277">
        <v>0</v>
      </c>
      <c r="OR58" s="277">
        <v>0</v>
      </c>
      <c r="OS58" s="277">
        <v>0</v>
      </c>
      <c r="OT58" s="277">
        <v>0</v>
      </c>
      <c r="OU58" s="277">
        <v>0</v>
      </c>
      <c r="OV58" s="277">
        <v>0</v>
      </c>
      <c r="OW58" s="277">
        <v>0</v>
      </c>
      <c r="OX58" s="277">
        <v>0</v>
      </c>
      <c r="OY58" s="277">
        <v>0</v>
      </c>
      <c r="OZ58" s="277">
        <v>0</v>
      </c>
      <c r="PA58" s="277">
        <v>0</v>
      </c>
      <c r="PB58" s="277">
        <v>0</v>
      </c>
      <c r="PC58" s="277">
        <v>0</v>
      </c>
      <c r="PD58" s="277">
        <v>0</v>
      </c>
      <c r="PE58" s="277">
        <v>0</v>
      </c>
      <c r="PF58" s="277">
        <v>0</v>
      </c>
      <c r="PG58" s="277">
        <v>0</v>
      </c>
      <c r="PH58" s="277">
        <v>0</v>
      </c>
      <c r="PI58" s="277">
        <v>0</v>
      </c>
      <c r="PJ58" s="277">
        <v>0</v>
      </c>
      <c r="PK58" s="277">
        <v>0</v>
      </c>
      <c r="PL58" s="277">
        <v>0</v>
      </c>
      <c r="PM58" s="277">
        <v>0</v>
      </c>
      <c r="PN58" s="277">
        <v>0</v>
      </c>
      <c r="PO58" s="277">
        <v>0</v>
      </c>
      <c r="PP58" s="277">
        <v>0</v>
      </c>
      <c r="PQ58" s="277">
        <v>0</v>
      </c>
      <c r="PR58" s="277">
        <v>0</v>
      </c>
      <c r="PS58" s="277">
        <v>0</v>
      </c>
      <c r="PT58" s="277">
        <v>0</v>
      </c>
      <c r="PU58" s="277">
        <v>0</v>
      </c>
      <c r="PV58" s="277">
        <v>0</v>
      </c>
      <c r="PW58" s="277">
        <v>0</v>
      </c>
      <c r="PX58" s="277">
        <v>0</v>
      </c>
      <c r="PY58" s="277">
        <v>0</v>
      </c>
      <c r="PZ58" s="277">
        <v>0</v>
      </c>
      <c r="QA58" s="277">
        <v>0</v>
      </c>
      <c r="QB58" s="277">
        <v>0</v>
      </c>
      <c r="QC58" s="277">
        <v>0</v>
      </c>
      <c r="QD58" s="277">
        <v>0</v>
      </c>
      <c r="QE58" s="277">
        <v>0</v>
      </c>
      <c r="QF58" s="277">
        <v>0</v>
      </c>
      <c r="QG58" s="277">
        <v>0</v>
      </c>
      <c r="QH58" s="277">
        <v>0</v>
      </c>
      <c r="QI58" s="277">
        <v>0</v>
      </c>
      <c r="QJ58" s="277">
        <v>0</v>
      </c>
      <c r="QK58" s="277">
        <v>0</v>
      </c>
      <c r="QL58" s="277">
        <v>0</v>
      </c>
      <c r="QM58" s="277">
        <v>0</v>
      </c>
      <c r="QN58" s="277">
        <v>0</v>
      </c>
      <c r="QO58" s="277">
        <v>0</v>
      </c>
      <c r="QP58" s="277">
        <v>0</v>
      </c>
      <c r="QQ58" s="277">
        <v>0</v>
      </c>
      <c r="QR58" s="277">
        <v>0</v>
      </c>
      <c r="QS58" s="277">
        <v>0</v>
      </c>
      <c r="QT58" s="277">
        <v>0</v>
      </c>
      <c r="QU58" s="277">
        <v>0</v>
      </c>
      <c r="QV58" s="277">
        <v>0</v>
      </c>
      <c r="QW58" s="277">
        <v>0</v>
      </c>
      <c r="QX58" s="277">
        <v>0</v>
      </c>
      <c r="QY58" s="277">
        <v>0</v>
      </c>
      <c r="QZ58" s="277">
        <v>0</v>
      </c>
      <c r="RA58" s="277">
        <v>0</v>
      </c>
      <c r="RB58" s="277">
        <v>0</v>
      </c>
      <c r="RC58" s="277">
        <v>0</v>
      </c>
      <c r="RD58" s="277">
        <v>0</v>
      </c>
      <c r="RE58" s="277">
        <v>0</v>
      </c>
      <c r="RF58" s="277">
        <v>0</v>
      </c>
      <c r="RG58" s="277">
        <v>0</v>
      </c>
      <c r="RH58" s="277">
        <v>0</v>
      </c>
      <c r="RI58" s="277">
        <v>0</v>
      </c>
      <c r="RJ58" s="277">
        <v>0</v>
      </c>
      <c r="RK58" s="277">
        <v>0</v>
      </c>
      <c r="RL58" s="277">
        <v>0</v>
      </c>
      <c r="RM58" s="277">
        <v>0</v>
      </c>
      <c r="RN58" s="277">
        <v>0</v>
      </c>
      <c r="RO58" s="277">
        <v>0</v>
      </c>
      <c r="RP58" s="277">
        <v>0</v>
      </c>
      <c r="RQ58" s="277">
        <v>0</v>
      </c>
      <c r="RR58" s="277">
        <v>0</v>
      </c>
      <c r="RS58" s="277">
        <v>0</v>
      </c>
      <c r="RT58" s="277">
        <v>0</v>
      </c>
      <c r="RU58" s="277">
        <v>0</v>
      </c>
      <c r="RV58" s="277">
        <v>0</v>
      </c>
      <c r="RW58" s="277">
        <v>0</v>
      </c>
      <c r="RX58" s="277">
        <v>0</v>
      </c>
      <c r="RY58" s="277">
        <v>0</v>
      </c>
      <c r="RZ58" s="277">
        <v>0</v>
      </c>
      <c r="SA58" s="277">
        <v>0</v>
      </c>
      <c r="SB58" s="277">
        <v>0</v>
      </c>
      <c r="SC58" s="277">
        <v>0</v>
      </c>
      <c r="SD58" s="277">
        <v>6</v>
      </c>
      <c r="SE58" s="277">
        <v>0</v>
      </c>
      <c r="SF58" s="277">
        <v>0</v>
      </c>
      <c r="SG58" s="277">
        <v>1</v>
      </c>
      <c r="SH58" s="277">
        <v>0</v>
      </c>
      <c r="SI58" s="277">
        <v>0</v>
      </c>
      <c r="SJ58" s="277">
        <v>0</v>
      </c>
      <c r="SK58" s="277">
        <v>0</v>
      </c>
      <c r="SL58" s="277">
        <v>0</v>
      </c>
      <c r="SM58" s="277">
        <v>0</v>
      </c>
      <c r="SN58" s="277">
        <v>0</v>
      </c>
      <c r="SO58" s="277">
        <v>0</v>
      </c>
      <c r="SP58" s="277">
        <v>0</v>
      </c>
      <c r="SQ58" s="277">
        <v>0</v>
      </c>
      <c r="SR58" s="277">
        <v>0</v>
      </c>
      <c r="SS58" s="277">
        <v>0</v>
      </c>
      <c r="ST58" s="277">
        <v>0</v>
      </c>
      <c r="SU58" s="277">
        <v>0</v>
      </c>
      <c r="SV58" s="277">
        <v>0</v>
      </c>
      <c r="SW58" s="277">
        <v>0</v>
      </c>
      <c r="SX58" s="277">
        <v>0</v>
      </c>
      <c r="SY58" s="277">
        <v>0</v>
      </c>
      <c r="SZ58" s="277">
        <v>0</v>
      </c>
      <c r="TA58" s="277">
        <v>0</v>
      </c>
      <c r="TB58" s="277">
        <v>0</v>
      </c>
      <c r="TC58" s="277">
        <v>0</v>
      </c>
      <c r="TD58" s="277">
        <v>0</v>
      </c>
      <c r="TE58" s="277">
        <v>0</v>
      </c>
      <c r="TF58" s="277">
        <v>0</v>
      </c>
      <c r="TG58" s="277">
        <v>0</v>
      </c>
      <c r="TH58" s="277">
        <v>0</v>
      </c>
      <c r="TI58" s="277">
        <v>0</v>
      </c>
      <c r="TJ58" s="277">
        <v>0</v>
      </c>
      <c r="TK58" s="277">
        <v>4</v>
      </c>
      <c r="TL58" s="277">
        <v>0</v>
      </c>
      <c r="TM58" s="277">
        <v>0</v>
      </c>
      <c r="TN58" s="277">
        <v>1</v>
      </c>
      <c r="TO58" s="277">
        <v>0</v>
      </c>
      <c r="TP58" s="277">
        <v>0</v>
      </c>
      <c r="TQ58" s="277">
        <v>0</v>
      </c>
      <c r="TR58" s="277">
        <v>0</v>
      </c>
      <c r="TS58" s="277">
        <v>0</v>
      </c>
      <c r="TT58" s="277">
        <v>0</v>
      </c>
      <c r="TU58" s="277">
        <v>0</v>
      </c>
      <c r="TV58" s="277">
        <v>0</v>
      </c>
      <c r="TW58" s="277">
        <v>0</v>
      </c>
      <c r="TX58" s="277">
        <v>0</v>
      </c>
      <c r="TY58" s="277">
        <v>0</v>
      </c>
      <c r="TZ58" s="277">
        <v>0</v>
      </c>
      <c r="UA58" s="277">
        <v>0</v>
      </c>
      <c r="UB58" s="277">
        <v>0</v>
      </c>
      <c r="UC58" s="277">
        <v>0</v>
      </c>
      <c r="UD58" s="277">
        <v>0</v>
      </c>
      <c r="UE58" s="277">
        <v>0</v>
      </c>
      <c r="UF58" s="277">
        <v>0</v>
      </c>
      <c r="UG58" s="277">
        <v>0</v>
      </c>
      <c r="UH58" s="277">
        <v>0</v>
      </c>
      <c r="UI58" s="277">
        <v>0</v>
      </c>
      <c r="UJ58" s="277">
        <v>0</v>
      </c>
      <c r="UK58" s="277">
        <v>0</v>
      </c>
      <c r="UL58" s="277">
        <v>0</v>
      </c>
      <c r="UM58" s="277">
        <v>0</v>
      </c>
      <c r="UN58" s="277">
        <v>0</v>
      </c>
      <c r="UO58" s="277">
        <v>0</v>
      </c>
      <c r="UP58" s="277">
        <v>0</v>
      </c>
      <c r="UQ58" s="277">
        <v>0</v>
      </c>
      <c r="UR58" s="277">
        <v>0</v>
      </c>
      <c r="US58" s="277">
        <v>0</v>
      </c>
      <c r="UT58" s="277">
        <v>0</v>
      </c>
      <c r="UU58" s="277">
        <v>0</v>
      </c>
      <c r="UV58" s="277">
        <v>0</v>
      </c>
      <c r="UW58" s="277">
        <v>0</v>
      </c>
      <c r="UX58" s="277">
        <v>0</v>
      </c>
      <c r="UY58" s="277">
        <v>0</v>
      </c>
      <c r="UZ58" s="277">
        <v>0</v>
      </c>
      <c r="VA58" s="277">
        <v>0</v>
      </c>
      <c r="VB58" s="277">
        <v>0</v>
      </c>
      <c r="VC58" s="277">
        <v>0</v>
      </c>
      <c r="VD58" s="277">
        <v>0</v>
      </c>
      <c r="VE58" s="277">
        <v>0</v>
      </c>
      <c r="VF58" s="277">
        <v>0</v>
      </c>
      <c r="VG58" s="277">
        <v>0</v>
      </c>
      <c r="VH58" s="277">
        <v>0</v>
      </c>
      <c r="VI58" s="277">
        <v>0</v>
      </c>
      <c r="VJ58" s="277">
        <v>0</v>
      </c>
      <c r="VK58" s="277">
        <v>0</v>
      </c>
      <c r="VL58" s="277">
        <v>0</v>
      </c>
      <c r="VM58" s="277">
        <v>0</v>
      </c>
      <c r="VN58" s="277">
        <v>0</v>
      </c>
      <c r="VO58" s="277">
        <v>0</v>
      </c>
      <c r="VP58" s="277">
        <v>0</v>
      </c>
      <c r="VQ58" s="277">
        <v>0</v>
      </c>
      <c r="VR58" s="277">
        <v>0</v>
      </c>
      <c r="VS58" s="277">
        <v>0</v>
      </c>
      <c r="VT58" s="277">
        <v>0</v>
      </c>
      <c r="VU58" s="277">
        <v>0</v>
      </c>
      <c r="VV58" s="277">
        <v>0</v>
      </c>
      <c r="VW58" s="277">
        <v>0</v>
      </c>
      <c r="VX58" s="277">
        <v>0</v>
      </c>
      <c r="VY58" s="277">
        <v>0</v>
      </c>
      <c r="VZ58" s="277">
        <v>0</v>
      </c>
      <c r="WA58" s="277">
        <v>0</v>
      </c>
      <c r="WB58" s="277">
        <v>0</v>
      </c>
      <c r="WC58" s="277">
        <v>0</v>
      </c>
      <c r="WD58" s="277">
        <v>0</v>
      </c>
      <c r="WE58" s="277">
        <v>0</v>
      </c>
      <c r="WF58" s="277">
        <v>0</v>
      </c>
      <c r="WG58" s="277">
        <v>0</v>
      </c>
      <c r="WH58" s="277">
        <v>0</v>
      </c>
      <c r="WI58" s="277">
        <v>0</v>
      </c>
      <c r="WJ58" s="277">
        <v>0</v>
      </c>
      <c r="WK58" s="277">
        <v>0</v>
      </c>
      <c r="WL58" s="277">
        <v>0</v>
      </c>
      <c r="WM58" s="277">
        <v>0</v>
      </c>
      <c r="WN58" s="277">
        <v>0</v>
      </c>
      <c r="WO58" s="277">
        <v>0</v>
      </c>
      <c r="WP58" s="277">
        <v>0</v>
      </c>
      <c r="WQ58" s="277">
        <v>0</v>
      </c>
      <c r="WR58" s="277">
        <v>0</v>
      </c>
      <c r="WS58" s="277">
        <v>0</v>
      </c>
      <c r="WT58" s="277">
        <v>0</v>
      </c>
      <c r="WU58" s="277">
        <v>0</v>
      </c>
      <c r="WV58" s="277">
        <v>0</v>
      </c>
      <c r="WW58" s="277">
        <v>0</v>
      </c>
      <c r="WX58" s="277">
        <v>0</v>
      </c>
      <c r="WY58" s="277">
        <v>0</v>
      </c>
      <c r="WZ58" s="277">
        <v>0</v>
      </c>
      <c r="XA58" s="277">
        <v>0</v>
      </c>
      <c r="XB58" s="277">
        <v>0</v>
      </c>
      <c r="XC58" s="277">
        <v>0</v>
      </c>
      <c r="XD58" s="277">
        <v>0</v>
      </c>
      <c r="XE58" s="277">
        <v>0</v>
      </c>
      <c r="XF58" s="277">
        <v>0</v>
      </c>
      <c r="XG58" s="277">
        <v>0</v>
      </c>
      <c r="XH58" s="277">
        <v>0</v>
      </c>
      <c r="XI58" s="277">
        <v>0</v>
      </c>
      <c r="XJ58" s="277">
        <v>0</v>
      </c>
      <c r="XK58" s="277">
        <v>0</v>
      </c>
      <c r="XL58" s="277">
        <v>0</v>
      </c>
      <c r="XM58" s="277">
        <v>0</v>
      </c>
      <c r="XN58" s="277">
        <v>0</v>
      </c>
      <c r="XO58" s="277">
        <v>0</v>
      </c>
      <c r="XP58" s="277">
        <v>0</v>
      </c>
      <c r="XQ58" s="277">
        <v>0</v>
      </c>
      <c r="XR58" s="277">
        <v>0</v>
      </c>
      <c r="XS58" s="277">
        <v>0</v>
      </c>
      <c r="XT58" s="277">
        <v>0</v>
      </c>
      <c r="XU58" s="277">
        <v>0</v>
      </c>
      <c r="XV58" s="277">
        <v>0</v>
      </c>
      <c r="XW58" s="277">
        <v>0</v>
      </c>
      <c r="XX58" s="277">
        <v>0</v>
      </c>
      <c r="XY58" s="277">
        <v>0</v>
      </c>
      <c r="XZ58" s="277">
        <v>0</v>
      </c>
      <c r="YA58" s="277">
        <v>0</v>
      </c>
      <c r="YB58" s="277">
        <v>0</v>
      </c>
      <c r="YC58" s="277">
        <v>0</v>
      </c>
      <c r="YD58" s="277">
        <v>1</v>
      </c>
      <c r="YE58" s="277">
        <v>0</v>
      </c>
      <c r="YF58" s="277">
        <v>0</v>
      </c>
      <c r="YG58" s="277">
        <v>0</v>
      </c>
      <c r="YH58" s="277">
        <v>0</v>
      </c>
      <c r="YI58" s="277">
        <v>0</v>
      </c>
      <c r="YJ58" s="277">
        <v>0</v>
      </c>
      <c r="YK58" s="277">
        <v>0</v>
      </c>
      <c r="YL58" s="277">
        <v>0</v>
      </c>
      <c r="YM58" s="277">
        <v>0</v>
      </c>
      <c r="YN58" s="277">
        <v>0</v>
      </c>
      <c r="YO58" s="277">
        <v>0</v>
      </c>
      <c r="YP58" s="277">
        <v>3</v>
      </c>
      <c r="YQ58" s="277">
        <v>0</v>
      </c>
      <c r="YR58" s="277">
        <v>0</v>
      </c>
      <c r="YS58" s="277">
        <v>0</v>
      </c>
      <c r="YT58" s="277">
        <v>0</v>
      </c>
      <c r="YU58" s="277">
        <v>0</v>
      </c>
      <c r="YV58" s="277">
        <v>0</v>
      </c>
      <c r="YW58" s="277">
        <v>0</v>
      </c>
      <c r="YX58" s="277">
        <v>0</v>
      </c>
      <c r="YY58" s="277">
        <v>0</v>
      </c>
      <c r="YZ58" s="277">
        <v>0</v>
      </c>
      <c r="ZA58" s="277">
        <v>0</v>
      </c>
      <c r="ZB58" s="277">
        <v>0</v>
      </c>
      <c r="ZC58" s="277">
        <v>0</v>
      </c>
      <c r="ZD58" s="277">
        <v>0</v>
      </c>
      <c r="ZE58" s="277">
        <v>7</v>
      </c>
      <c r="ZF58" s="277">
        <v>0</v>
      </c>
      <c r="ZG58" s="277">
        <v>0</v>
      </c>
      <c r="ZH58" s="277">
        <v>0</v>
      </c>
      <c r="ZI58" s="277">
        <v>0</v>
      </c>
      <c r="ZJ58" s="277">
        <v>0</v>
      </c>
      <c r="ZK58" s="277">
        <v>0</v>
      </c>
      <c r="ZL58" s="277">
        <v>0</v>
      </c>
      <c r="ZM58" s="277">
        <v>0</v>
      </c>
      <c r="ZN58" s="277">
        <v>0</v>
      </c>
      <c r="ZO58" s="277">
        <v>0</v>
      </c>
      <c r="ZP58" s="277">
        <v>0</v>
      </c>
      <c r="ZQ58" s="277">
        <v>6</v>
      </c>
      <c r="ZR58" s="277">
        <v>0</v>
      </c>
      <c r="ZS58" s="277">
        <v>0</v>
      </c>
      <c r="ZT58" s="277">
        <v>0</v>
      </c>
      <c r="ZU58" s="277">
        <v>0</v>
      </c>
      <c r="ZV58" s="277">
        <v>0</v>
      </c>
      <c r="ZW58" s="277">
        <v>0</v>
      </c>
      <c r="ZX58" s="277">
        <v>0</v>
      </c>
      <c r="ZY58" s="277">
        <v>0</v>
      </c>
      <c r="ZZ58" s="277">
        <v>0</v>
      </c>
      <c r="AAA58" s="277">
        <v>0</v>
      </c>
      <c r="AAB58" s="277">
        <v>0</v>
      </c>
      <c r="AAC58" s="277">
        <v>0</v>
      </c>
      <c r="AAD58" s="277">
        <v>0</v>
      </c>
      <c r="AAE58" s="277">
        <v>0</v>
      </c>
      <c r="AAF58" s="277">
        <v>0</v>
      </c>
      <c r="AAG58" s="277">
        <v>0</v>
      </c>
      <c r="AAH58" s="277">
        <v>0</v>
      </c>
      <c r="AAI58" s="277">
        <v>0</v>
      </c>
      <c r="AAJ58" s="277">
        <v>0</v>
      </c>
      <c r="AAK58" s="277">
        <v>0</v>
      </c>
      <c r="AAL58" s="277">
        <v>0</v>
      </c>
      <c r="AAM58" s="277">
        <v>0</v>
      </c>
      <c r="AAN58" s="277">
        <v>0</v>
      </c>
      <c r="AAO58" s="181"/>
    </row>
    <row r="59" spans="1:731" x14ac:dyDescent="0.3">
      <c r="D59" s="3" t="s">
        <v>454</v>
      </c>
      <c r="F59" s="3">
        <v>666513</v>
      </c>
      <c r="G59" s="3" t="s">
        <v>76</v>
      </c>
      <c r="H59" s="275">
        <f t="shared" si="104"/>
        <v>13.444444444444445</v>
      </c>
      <c r="I59" s="135" t="str">
        <f t="shared" si="104"/>
        <v/>
      </c>
      <c r="J59" s="276" t="str">
        <f t="shared" si="104"/>
        <v/>
      </c>
      <c r="K59" s="275" cm="1">
        <f t="array" ref="K59">IFERROR(
  _xlfn.STDEV.S(
    IF(
      ($AA$19:$AAN$19=K$50) *
      ($AA59:$AAN59&gt;0) *
      ($AA$17:$AAN$17 &gt;= $H$47) *
      ($AA$17:$AAN$17 &lt;= $I$47),
      $AA59:$AAN59
    )
  ),
  ""
)</f>
        <v>3.3466401061363005</v>
      </c>
      <c r="L59" s="135" t="str" cm="1">
        <f t="array" ref="L59">IFERROR(
  _xlfn.STDEV.S(
    IF(
      ($AA$19:$AAN$19=L$50) *
      ($AA59:$AAN59&gt;0) *
      ($AA$17:$AAN$17 &gt;= $H$47) *
      ($AA$17:$AAN$17 &lt;= $I$47),
      $AA59:$AAN59
    )
  ),
  ""
)</f>
        <v/>
      </c>
      <c r="M59" s="276" cm="1">
        <f t="array" ref="M59">IFERROR(
  _xlfn.STDEV.S(
    IF(
      ($AA$19:$AAN$19=M$50) *
      ($AA59:$AAN59&gt;0) *
      ($AA$17:$AAN$17 &gt;= $H$47) *
      ($AA$17:$AAN$17 &lt;= $I$47),
      $AA59:$AAN59
    )
  ),
  ""
)</f>
        <v>5.5805785670355998</v>
      </c>
      <c r="N59" s="275">
        <f t="shared" si="105"/>
        <v>14</v>
      </c>
      <c r="O59" s="135">
        <f t="shared" si="105"/>
        <v>0</v>
      </c>
      <c r="P59" s="276">
        <f t="shared" si="105"/>
        <v>27</v>
      </c>
      <c r="Q59">
        <f>VLOOKUP($F59,Old!$C$23:$G$43,3)</f>
        <v>0.5</v>
      </c>
      <c r="R59">
        <f t="shared" si="106"/>
        <v>6.7222222222222223</v>
      </c>
      <c r="S59" t="str">
        <f t="shared" si="106"/>
        <v/>
      </c>
      <c r="T59" t="str">
        <f t="shared" si="107"/>
        <v/>
      </c>
      <c r="U59">
        <f>VLOOKUP($F59,Old!$C$23:$G$43,5)</f>
        <v>0.5</v>
      </c>
      <c r="V59">
        <f t="shared" si="108"/>
        <v>6.7222222222222223</v>
      </c>
      <c r="X59" s="66" t="s">
        <v>455</v>
      </c>
      <c r="Y59" s="199"/>
      <c r="Z59" s="3">
        <v>666513</v>
      </c>
      <c r="AA59" s="277">
        <v>0</v>
      </c>
      <c r="AB59" s="277">
        <v>0</v>
      </c>
      <c r="AC59" s="277">
        <v>0</v>
      </c>
      <c r="AD59" s="277">
        <v>0</v>
      </c>
      <c r="AE59" s="277">
        <v>0</v>
      </c>
      <c r="AF59" s="277">
        <v>0</v>
      </c>
      <c r="AG59" s="277">
        <v>0</v>
      </c>
      <c r="AH59" s="277">
        <v>0</v>
      </c>
      <c r="AI59" s="277">
        <v>0</v>
      </c>
      <c r="AJ59" s="277">
        <v>0</v>
      </c>
      <c r="AK59" s="277">
        <v>0</v>
      </c>
      <c r="AL59" s="277">
        <v>0</v>
      </c>
      <c r="AM59" s="277">
        <v>0</v>
      </c>
      <c r="AN59" s="277">
        <v>0</v>
      </c>
      <c r="AO59" s="277">
        <v>0</v>
      </c>
      <c r="AP59" s="277">
        <v>0</v>
      </c>
      <c r="AQ59" s="277">
        <v>0</v>
      </c>
      <c r="AR59" s="277">
        <v>0</v>
      </c>
      <c r="AS59" s="277">
        <v>0</v>
      </c>
      <c r="AT59" s="277">
        <v>0</v>
      </c>
      <c r="AU59" s="277">
        <v>0</v>
      </c>
      <c r="AV59" s="277">
        <v>0</v>
      </c>
      <c r="AW59" s="277">
        <v>0</v>
      </c>
      <c r="AX59" s="277">
        <v>0</v>
      </c>
      <c r="AY59" s="277">
        <v>0</v>
      </c>
      <c r="AZ59" s="277">
        <v>0</v>
      </c>
      <c r="BA59" s="277">
        <v>0</v>
      </c>
      <c r="BB59" s="277">
        <v>0</v>
      </c>
      <c r="BC59" s="277">
        <v>0</v>
      </c>
      <c r="BD59" s="277">
        <v>0</v>
      </c>
      <c r="BE59" s="277">
        <v>0</v>
      </c>
      <c r="BF59" s="277">
        <v>0</v>
      </c>
      <c r="BG59" s="277">
        <v>0</v>
      </c>
      <c r="BH59" s="277">
        <v>0</v>
      </c>
      <c r="BI59" s="277">
        <v>0</v>
      </c>
      <c r="BJ59" s="277">
        <v>0</v>
      </c>
      <c r="BK59" s="277">
        <v>0</v>
      </c>
      <c r="BL59" s="277">
        <v>0</v>
      </c>
      <c r="BM59" s="277">
        <v>0</v>
      </c>
      <c r="BN59" s="277">
        <v>0</v>
      </c>
      <c r="BO59" s="277">
        <v>0</v>
      </c>
      <c r="BP59" s="277">
        <v>0</v>
      </c>
      <c r="BQ59" s="277">
        <v>0</v>
      </c>
      <c r="BR59" s="277">
        <v>0</v>
      </c>
      <c r="BS59" s="277">
        <v>0</v>
      </c>
      <c r="BT59" s="277">
        <v>0</v>
      </c>
      <c r="BU59" s="277">
        <v>0</v>
      </c>
      <c r="BV59" s="277">
        <v>0</v>
      </c>
      <c r="BW59" s="277">
        <v>0</v>
      </c>
      <c r="BX59" s="277">
        <v>0</v>
      </c>
      <c r="BY59" s="277">
        <v>0</v>
      </c>
      <c r="BZ59" s="277">
        <v>0</v>
      </c>
      <c r="CA59" s="277">
        <v>0</v>
      </c>
      <c r="CB59" s="277">
        <v>0</v>
      </c>
      <c r="CC59" s="277">
        <v>0</v>
      </c>
      <c r="CD59" s="277">
        <v>0</v>
      </c>
      <c r="CE59" s="277">
        <v>0</v>
      </c>
      <c r="CF59" s="277">
        <v>0</v>
      </c>
      <c r="CG59" s="277">
        <v>0</v>
      </c>
      <c r="CH59" s="277">
        <v>0</v>
      </c>
      <c r="CI59" s="277">
        <v>0</v>
      </c>
      <c r="CJ59" s="277">
        <v>0</v>
      </c>
      <c r="CK59" s="277">
        <v>0</v>
      </c>
      <c r="CL59" s="277">
        <v>0</v>
      </c>
      <c r="CM59" s="277">
        <v>0</v>
      </c>
      <c r="CN59" s="277">
        <v>0</v>
      </c>
      <c r="CO59" s="277">
        <v>0</v>
      </c>
      <c r="CP59" s="277">
        <v>0</v>
      </c>
      <c r="CQ59" s="277">
        <v>0</v>
      </c>
      <c r="CR59" s="277">
        <v>0</v>
      </c>
      <c r="CS59" s="277">
        <v>0</v>
      </c>
      <c r="CT59" s="277">
        <v>0</v>
      </c>
      <c r="CU59" s="277">
        <v>0</v>
      </c>
      <c r="CV59" s="277">
        <v>0</v>
      </c>
      <c r="CW59" s="277">
        <v>0</v>
      </c>
      <c r="CX59" s="277">
        <v>0</v>
      </c>
      <c r="CY59" s="277">
        <v>0</v>
      </c>
      <c r="CZ59" s="277">
        <v>11</v>
      </c>
      <c r="DA59" s="277">
        <v>0</v>
      </c>
      <c r="DB59" s="277">
        <v>0</v>
      </c>
      <c r="DC59" s="277">
        <v>0</v>
      </c>
      <c r="DD59" s="277">
        <v>0</v>
      </c>
      <c r="DE59" s="277">
        <v>0</v>
      </c>
      <c r="DF59" s="277">
        <v>0</v>
      </c>
      <c r="DG59" s="277">
        <v>0</v>
      </c>
      <c r="DH59" s="277">
        <v>0</v>
      </c>
      <c r="DI59" s="277">
        <v>0</v>
      </c>
      <c r="DJ59" s="277">
        <v>0</v>
      </c>
      <c r="DK59" s="277">
        <v>0</v>
      </c>
      <c r="DL59" s="277">
        <v>0</v>
      </c>
      <c r="DM59" s="277">
        <v>0</v>
      </c>
      <c r="DN59" s="277">
        <v>0</v>
      </c>
      <c r="DO59" s="277">
        <v>0</v>
      </c>
      <c r="DP59" s="277">
        <v>0</v>
      </c>
      <c r="DQ59" s="277">
        <v>0</v>
      </c>
      <c r="DR59" s="277">
        <v>0</v>
      </c>
      <c r="DS59" s="277">
        <v>0</v>
      </c>
      <c r="DT59" s="277">
        <v>0</v>
      </c>
      <c r="DU59" s="277">
        <v>0</v>
      </c>
      <c r="DV59" s="277">
        <v>0</v>
      </c>
      <c r="DW59" s="277">
        <v>0</v>
      </c>
      <c r="DX59" s="277">
        <v>0</v>
      </c>
      <c r="DY59" s="277">
        <v>0</v>
      </c>
      <c r="DZ59" s="277">
        <v>0</v>
      </c>
      <c r="EA59" s="277">
        <v>0</v>
      </c>
      <c r="EB59" s="277">
        <v>0</v>
      </c>
      <c r="EC59" s="277">
        <v>0</v>
      </c>
      <c r="ED59" s="277">
        <v>0</v>
      </c>
      <c r="EE59" s="277">
        <v>0</v>
      </c>
      <c r="EF59" s="277">
        <v>0</v>
      </c>
      <c r="EG59" s="277">
        <v>0</v>
      </c>
      <c r="EH59" s="277">
        <v>0</v>
      </c>
      <c r="EI59" s="277">
        <v>0</v>
      </c>
      <c r="EJ59" s="277">
        <v>0</v>
      </c>
      <c r="EK59" s="277">
        <v>0</v>
      </c>
      <c r="EL59" s="277">
        <v>0</v>
      </c>
      <c r="EM59" s="277">
        <v>0</v>
      </c>
      <c r="EN59" s="277">
        <v>0</v>
      </c>
      <c r="EO59" s="277">
        <v>0</v>
      </c>
      <c r="EP59" s="277">
        <v>0</v>
      </c>
      <c r="EQ59" s="277">
        <v>0</v>
      </c>
      <c r="ER59" s="277">
        <v>0</v>
      </c>
      <c r="ES59" s="277">
        <v>0</v>
      </c>
      <c r="ET59" s="277">
        <v>0</v>
      </c>
      <c r="EU59" s="277">
        <v>0</v>
      </c>
      <c r="EV59" s="277">
        <v>0</v>
      </c>
      <c r="EW59" s="277">
        <v>0</v>
      </c>
      <c r="EX59" s="277">
        <v>0</v>
      </c>
      <c r="EY59" s="277">
        <v>0</v>
      </c>
      <c r="EZ59" s="277">
        <v>0</v>
      </c>
      <c r="FA59" s="277">
        <v>0</v>
      </c>
      <c r="FB59" s="277">
        <v>0</v>
      </c>
      <c r="FC59" s="277">
        <v>0</v>
      </c>
      <c r="FD59" s="277">
        <v>0</v>
      </c>
      <c r="FE59" s="277">
        <v>0</v>
      </c>
      <c r="FF59" s="277">
        <v>0</v>
      </c>
      <c r="FG59" s="277">
        <v>0</v>
      </c>
      <c r="FH59" s="277">
        <v>0</v>
      </c>
      <c r="FI59" s="277">
        <v>0</v>
      </c>
      <c r="FJ59" s="277">
        <v>0</v>
      </c>
      <c r="FK59" s="277">
        <v>0</v>
      </c>
      <c r="FL59" s="277">
        <v>0</v>
      </c>
      <c r="FM59" s="277">
        <v>0</v>
      </c>
      <c r="FN59" s="277">
        <v>0</v>
      </c>
      <c r="FO59" s="277">
        <v>0</v>
      </c>
      <c r="FP59" s="277">
        <v>0</v>
      </c>
      <c r="FQ59" s="277">
        <v>0</v>
      </c>
      <c r="FR59" s="277">
        <v>0</v>
      </c>
      <c r="FS59" s="277">
        <v>0</v>
      </c>
      <c r="FT59" s="277">
        <v>0</v>
      </c>
      <c r="FU59" s="277">
        <v>0</v>
      </c>
      <c r="FV59" s="277">
        <v>0</v>
      </c>
      <c r="FW59" s="277">
        <v>0</v>
      </c>
      <c r="FX59" s="277">
        <v>0</v>
      </c>
      <c r="FY59" s="277">
        <v>0</v>
      </c>
      <c r="FZ59" s="277">
        <v>0</v>
      </c>
      <c r="GA59" s="277">
        <v>0</v>
      </c>
      <c r="GB59" s="277">
        <v>0</v>
      </c>
      <c r="GC59" s="277">
        <v>0</v>
      </c>
      <c r="GD59" s="277">
        <v>0</v>
      </c>
      <c r="GE59" s="277">
        <v>0</v>
      </c>
      <c r="GF59" s="277">
        <v>0</v>
      </c>
      <c r="GG59" s="277">
        <v>0</v>
      </c>
      <c r="GH59" s="277">
        <v>0</v>
      </c>
      <c r="GI59" s="277">
        <v>0</v>
      </c>
      <c r="GJ59" s="277">
        <v>0</v>
      </c>
      <c r="GK59" s="277">
        <v>0</v>
      </c>
      <c r="GL59" s="277">
        <v>0</v>
      </c>
      <c r="GM59" s="277">
        <v>0</v>
      </c>
      <c r="GN59" s="277">
        <v>0</v>
      </c>
      <c r="GO59" s="277">
        <v>0</v>
      </c>
      <c r="GP59" s="277">
        <v>0</v>
      </c>
      <c r="GQ59" s="277">
        <v>0</v>
      </c>
      <c r="GR59" s="277">
        <v>0</v>
      </c>
      <c r="GS59" s="277">
        <v>0</v>
      </c>
      <c r="GT59" s="277">
        <v>0</v>
      </c>
      <c r="GU59" s="277">
        <v>0</v>
      </c>
      <c r="GV59" s="277">
        <v>0</v>
      </c>
      <c r="GW59" s="277">
        <v>0</v>
      </c>
      <c r="GX59" s="277">
        <v>0</v>
      </c>
      <c r="GY59" s="277">
        <v>0</v>
      </c>
      <c r="GZ59" s="277">
        <v>0</v>
      </c>
      <c r="HA59" s="277">
        <v>0</v>
      </c>
      <c r="HB59" s="277">
        <v>0</v>
      </c>
      <c r="HC59" s="277">
        <v>0</v>
      </c>
      <c r="HD59" s="277">
        <v>0</v>
      </c>
      <c r="HE59" s="277">
        <v>0</v>
      </c>
      <c r="HF59" s="277">
        <v>0</v>
      </c>
      <c r="HG59" s="277">
        <v>0</v>
      </c>
      <c r="HH59" s="277">
        <v>0</v>
      </c>
      <c r="HI59" s="277">
        <v>0</v>
      </c>
      <c r="HJ59" s="277">
        <v>0</v>
      </c>
      <c r="HK59" s="277">
        <v>0</v>
      </c>
      <c r="HL59" s="277">
        <v>0</v>
      </c>
      <c r="HM59" s="277">
        <v>0</v>
      </c>
      <c r="HN59" s="277">
        <v>0</v>
      </c>
      <c r="HO59" s="277">
        <v>0</v>
      </c>
      <c r="HP59" s="277">
        <v>0</v>
      </c>
      <c r="HQ59" s="277">
        <v>0</v>
      </c>
      <c r="HR59" s="277">
        <v>0</v>
      </c>
      <c r="HS59" s="277">
        <v>0</v>
      </c>
      <c r="HT59" s="277">
        <v>0</v>
      </c>
      <c r="HU59" s="277">
        <v>0</v>
      </c>
      <c r="HV59" s="277">
        <v>0</v>
      </c>
      <c r="HW59" s="277">
        <v>0</v>
      </c>
      <c r="HX59" s="277">
        <v>0</v>
      </c>
      <c r="HY59" s="277">
        <v>0</v>
      </c>
      <c r="HZ59" s="277">
        <v>0</v>
      </c>
      <c r="IA59" s="277">
        <v>0</v>
      </c>
      <c r="IB59" s="277">
        <v>0</v>
      </c>
      <c r="IC59" s="277">
        <v>0</v>
      </c>
      <c r="ID59" s="277">
        <v>0</v>
      </c>
      <c r="IE59" s="277">
        <v>0</v>
      </c>
      <c r="IF59" s="277">
        <v>0</v>
      </c>
      <c r="IG59" s="277">
        <v>0</v>
      </c>
      <c r="IH59" s="277">
        <v>0</v>
      </c>
      <c r="II59" s="277">
        <v>0</v>
      </c>
      <c r="IJ59" s="277">
        <v>0</v>
      </c>
      <c r="IK59" s="277">
        <v>0</v>
      </c>
      <c r="IL59" s="277">
        <v>0</v>
      </c>
      <c r="IM59" s="277">
        <v>0</v>
      </c>
      <c r="IN59" s="277">
        <v>0</v>
      </c>
      <c r="IO59" s="277">
        <v>0</v>
      </c>
      <c r="IP59" s="277">
        <v>0</v>
      </c>
      <c r="IQ59" s="277">
        <v>0</v>
      </c>
      <c r="IR59" s="277">
        <v>0</v>
      </c>
      <c r="IS59" s="277">
        <v>0</v>
      </c>
      <c r="IT59" s="277">
        <v>0</v>
      </c>
      <c r="IU59" s="277">
        <v>0</v>
      </c>
      <c r="IV59" s="277">
        <v>0</v>
      </c>
      <c r="IW59" s="277">
        <v>0</v>
      </c>
      <c r="IX59" s="277">
        <v>0</v>
      </c>
      <c r="IY59" s="277">
        <v>0</v>
      </c>
      <c r="IZ59" s="277">
        <v>0</v>
      </c>
      <c r="JA59" s="277">
        <v>0</v>
      </c>
      <c r="JB59" s="277">
        <v>0</v>
      </c>
      <c r="JC59" s="277">
        <v>0</v>
      </c>
      <c r="JD59" s="277">
        <v>0</v>
      </c>
      <c r="JE59" s="277">
        <v>0</v>
      </c>
      <c r="JF59" s="277">
        <v>0</v>
      </c>
      <c r="JG59" s="277">
        <v>0</v>
      </c>
      <c r="JH59" s="277">
        <v>0</v>
      </c>
      <c r="JI59" s="277">
        <v>0</v>
      </c>
      <c r="JJ59" s="277">
        <v>0</v>
      </c>
      <c r="JK59" s="277">
        <v>0</v>
      </c>
      <c r="JL59" s="277">
        <v>0</v>
      </c>
      <c r="JM59" s="277">
        <v>0</v>
      </c>
      <c r="JN59" s="277">
        <v>0</v>
      </c>
      <c r="JO59" s="277">
        <v>0</v>
      </c>
      <c r="JP59" s="277">
        <v>0</v>
      </c>
      <c r="JQ59" s="277">
        <v>0</v>
      </c>
      <c r="JR59" s="277">
        <v>0</v>
      </c>
      <c r="JS59" s="277">
        <v>0</v>
      </c>
      <c r="JT59" s="277">
        <v>0</v>
      </c>
      <c r="JU59" s="277">
        <v>0</v>
      </c>
      <c r="JV59" s="277">
        <v>0</v>
      </c>
      <c r="JW59" s="277">
        <v>0</v>
      </c>
      <c r="JX59" s="277">
        <v>0</v>
      </c>
      <c r="JY59" s="277">
        <v>0</v>
      </c>
      <c r="JZ59" s="277">
        <v>0</v>
      </c>
      <c r="KA59" s="277">
        <v>0</v>
      </c>
      <c r="KB59" s="277">
        <v>0</v>
      </c>
      <c r="KC59" s="277">
        <v>0</v>
      </c>
      <c r="KD59" s="277">
        <v>0</v>
      </c>
      <c r="KE59" s="277">
        <v>16</v>
      </c>
      <c r="KF59" s="277">
        <v>0</v>
      </c>
      <c r="KG59" s="277">
        <v>0</v>
      </c>
      <c r="KH59" s="277">
        <v>0</v>
      </c>
      <c r="KI59" s="277">
        <v>0</v>
      </c>
      <c r="KJ59" s="277">
        <v>0</v>
      </c>
      <c r="KK59" s="277">
        <v>0</v>
      </c>
      <c r="KL59" s="277">
        <v>0</v>
      </c>
      <c r="KM59" s="277">
        <v>0</v>
      </c>
      <c r="KN59" s="277">
        <v>0</v>
      </c>
      <c r="KO59" s="277">
        <v>0</v>
      </c>
      <c r="KP59" s="277">
        <v>0</v>
      </c>
      <c r="KQ59" s="277">
        <v>0</v>
      </c>
      <c r="KR59" s="277">
        <v>0</v>
      </c>
      <c r="KS59" s="277">
        <v>0</v>
      </c>
      <c r="KT59" s="277">
        <v>0</v>
      </c>
      <c r="KU59" s="277">
        <v>0</v>
      </c>
      <c r="KV59" s="277">
        <v>0</v>
      </c>
      <c r="KW59" s="277">
        <v>0</v>
      </c>
      <c r="KX59" s="277">
        <v>0</v>
      </c>
      <c r="KY59" s="277">
        <v>0</v>
      </c>
      <c r="KZ59" s="277">
        <v>0</v>
      </c>
      <c r="LA59" s="277">
        <v>0</v>
      </c>
      <c r="LB59" s="277">
        <v>0</v>
      </c>
      <c r="LC59" s="277">
        <v>0</v>
      </c>
      <c r="LD59" s="277">
        <v>0</v>
      </c>
      <c r="LE59" s="277">
        <v>0</v>
      </c>
      <c r="LF59" s="277">
        <v>0</v>
      </c>
      <c r="LG59" s="277">
        <v>0</v>
      </c>
      <c r="LH59" s="277">
        <v>0</v>
      </c>
      <c r="LI59" s="277">
        <v>0</v>
      </c>
      <c r="LJ59" s="277">
        <v>0</v>
      </c>
      <c r="LK59" s="277">
        <v>0</v>
      </c>
      <c r="LL59" s="277">
        <v>0</v>
      </c>
      <c r="LM59" s="277">
        <v>0</v>
      </c>
      <c r="LN59" s="277">
        <v>0</v>
      </c>
      <c r="LO59" s="277">
        <v>0</v>
      </c>
      <c r="LP59" s="277">
        <v>0</v>
      </c>
      <c r="LQ59" s="277">
        <v>0</v>
      </c>
      <c r="LR59" s="277">
        <v>0</v>
      </c>
      <c r="LS59" s="277">
        <v>0</v>
      </c>
      <c r="LT59" s="277">
        <v>0</v>
      </c>
      <c r="LU59" s="277">
        <v>0</v>
      </c>
      <c r="LV59" s="277">
        <v>0</v>
      </c>
      <c r="LW59" s="277">
        <v>0</v>
      </c>
      <c r="LX59" s="277">
        <v>0</v>
      </c>
      <c r="LY59" s="277">
        <v>0</v>
      </c>
      <c r="LZ59" s="277">
        <v>0</v>
      </c>
      <c r="MA59" s="277">
        <v>0</v>
      </c>
      <c r="MB59" s="277">
        <v>0</v>
      </c>
      <c r="MC59" s="277">
        <v>0</v>
      </c>
      <c r="MD59" s="277">
        <v>0</v>
      </c>
      <c r="ME59" s="277">
        <v>0</v>
      </c>
      <c r="MF59" s="277">
        <v>0</v>
      </c>
      <c r="MG59" s="277">
        <v>0</v>
      </c>
      <c r="MH59" s="277">
        <v>0</v>
      </c>
      <c r="MI59" s="277">
        <v>0</v>
      </c>
      <c r="MJ59" s="277">
        <v>0</v>
      </c>
      <c r="MK59" s="277">
        <v>0</v>
      </c>
      <c r="ML59" s="277">
        <v>0</v>
      </c>
      <c r="MM59" s="277">
        <v>0</v>
      </c>
      <c r="MN59" s="277">
        <v>0</v>
      </c>
      <c r="MO59" s="277">
        <v>0</v>
      </c>
      <c r="MP59" s="277">
        <v>0</v>
      </c>
      <c r="MQ59" s="277">
        <v>0</v>
      </c>
      <c r="MR59" s="277">
        <v>0</v>
      </c>
      <c r="MS59" s="277">
        <v>0</v>
      </c>
      <c r="MT59" s="277">
        <v>0</v>
      </c>
      <c r="MU59" s="277">
        <v>0</v>
      </c>
      <c r="MV59" s="277">
        <v>0</v>
      </c>
      <c r="MW59" s="277">
        <v>0</v>
      </c>
      <c r="MX59" s="277">
        <v>0</v>
      </c>
      <c r="MY59" s="277">
        <v>0</v>
      </c>
      <c r="MZ59" s="277">
        <v>0</v>
      </c>
      <c r="NA59" s="277">
        <v>0</v>
      </c>
      <c r="NB59" s="277">
        <v>0</v>
      </c>
      <c r="NC59" s="277">
        <v>0</v>
      </c>
      <c r="ND59" s="277">
        <v>0</v>
      </c>
      <c r="NE59" s="277">
        <v>0</v>
      </c>
      <c r="NF59" s="277">
        <v>0</v>
      </c>
      <c r="NG59" s="277">
        <v>0</v>
      </c>
      <c r="NH59" s="277">
        <v>0</v>
      </c>
      <c r="NI59" s="277">
        <v>0</v>
      </c>
      <c r="NJ59" s="277">
        <v>0</v>
      </c>
      <c r="NK59" s="277">
        <v>0</v>
      </c>
      <c r="NL59" s="277">
        <v>0</v>
      </c>
      <c r="NM59" s="277">
        <v>0</v>
      </c>
      <c r="NN59" s="277">
        <v>0</v>
      </c>
      <c r="NO59" s="277">
        <v>0</v>
      </c>
      <c r="NP59" s="277">
        <v>0</v>
      </c>
      <c r="NQ59" s="277">
        <v>0</v>
      </c>
      <c r="NR59" s="277">
        <v>0</v>
      </c>
      <c r="NS59" s="277">
        <v>0</v>
      </c>
      <c r="NT59" s="277">
        <v>0</v>
      </c>
      <c r="NU59" s="277">
        <v>0</v>
      </c>
      <c r="NV59" s="277">
        <v>0</v>
      </c>
      <c r="NW59" s="277">
        <v>0</v>
      </c>
      <c r="NX59" s="277">
        <v>0</v>
      </c>
      <c r="NY59" s="277">
        <v>0</v>
      </c>
      <c r="NZ59" s="277">
        <v>0</v>
      </c>
      <c r="OA59" s="277">
        <v>0</v>
      </c>
      <c r="OB59" s="277">
        <v>0</v>
      </c>
      <c r="OC59" s="277">
        <v>0</v>
      </c>
      <c r="OD59" s="277">
        <v>0</v>
      </c>
      <c r="OE59" s="277">
        <v>0</v>
      </c>
      <c r="OF59" s="277">
        <v>0</v>
      </c>
      <c r="OG59" s="277">
        <v>0</v>
      </c>
      <c r="OH59" s="277">
        <v>0</v>
      </c>
      <c r="OI59" s="277">
        <v>0</v>
      </c>
      <c r="OJ59" s="277">
        <v>0</v>
      </c>
      <c r="OK59" s="277">
        <v>0</v>
      </c>
      <c r="OL59" s="277">
        <v>0</v>
      </c>
      <c r="OM59" s="277">
        <v>0</v>
      </c>
      <c r="ON59" s="277">
        <v>19</v>
      </c>
      <c r="OO59" s="277">
        <v>0</v>
      </c>
      <c r="OP59" s="277">
        <v>0</v>
      </c>
      <c r="OQ59" s="277">
        <v>0</v>
      </c>
      <c r="OR59" s="277">
        <v>0</v>
      </c>
      <c r="OS59" s="277">
        <v>0</v>
      </c>
      <c r="OT59" s="277">
        <v>0</v>
      </c>
      <c r="OU59" s="277">
        <v>0</v>
      </c>
      <c r="OV59" s="277">
        <v>0</v>
      </c>
      <c r="OW59" s="277">
        <v>23</v>
      </c>
      <c r="OX59" s="277">
        <v>0</v>
      </c>
      <c r="OY59" s="277">
        <v>0</v>
      </c>
      <c r="OZ59" s="277">
        <v>0</v>
      </c>
      <c r="PA59" s="277">
        <v>0</v>
      </c>
      <c r="PB59" s="277">
        <v>0</v>
      </c>
      <c r="PC59" s="277">
        <v>27</v>
      </c>
      <c r="PD59" s="277">
        <v>0</v>
      </c>
      <c r="PE59" s="277">
        <v>0</v>
      </c>
      <c r="PF59" s="277">
        <v>0</v>
      </c>
      <c r="PG59" s="277">
        <v>0</v>
      </c>
      <c r="PH59" s="277">
        <v>0</v>
      </c>
      <c r="PI59" s="277">
        <v>0</v>
      </c>
      <c r="PJ59" s="277">
        <v>0</v>
      </c>
      <c r="PK59" s="277">
        <v>0</v>
      </c>
      <c r="PL59" s="277">
        <v>0</v>
      </c>
      <c r="PM59" s="277">
        <v>0</v>
      </c>
      <c r="PN59" s="277">
        <v>0</v>
      </c>
      <c r="PO59" s="277">
        <v>0</v>
      </c>
      <c r="PP59" s="277">
        <v>0</v>
      </c>
      <c r="PQ59" s="277">
        <v>0</v>
      </c>
      <c r="PR59" s="277">
        <v>18</v>
      </c>
      <c r="PS59" s="277">
        <v>0</v>
      </c>
      <c r="PT59" s="277">
        <v>0</v>
      </c>
      <c r="PU59" s="277">
        <v>0</v>
      </c>
      <c r="PV59" s="277">
        <v>0</v>
      </c>
      <c r="PW59" s="277">
        <v>0</v>
      </c>
      <c r="PX59" s="277">
        <v>0</v>
      </c>
      <c r="PY59" s="277">
        <v>0</v>
      </c>
      <c r="PZ59" s="277">
        <v>0</v>
      </c>
      <c r="QA59" s="277">
        <v>13</v>
      </c>
      <c r="QB59" s="277">
        <v>0</v>
      </c>
      <c r="QC59" s="277">
        <v>0</v>
      </c>
      <c r="QD59" s="277">
        <v>0</v>
      </c>
      <c r="QE59" s="277">
        <v>0</v>
      </c>
      <c r="QF59" s="277">
        <v>0</v>
      </c>
      <c r="QG59" s="277">
        <v>20</v>
      </c>
      <c r="QH59" s="277">
        <v>0</v>
      </c>
      <c r="QI59" s="277">
        <v>0</v>
      </c>
      <c r="QJ59" s="277">
        <v>0</v>
      </c>
      <c r="QK59" s="277">
        <v>0</v>
      </c>
      <c r="QL59" s="277">
        <v>0</v>
      </c>
      <c r="QM59" s="277">
        <v>0</v>
      </c>
      <c r="QN59" s="277">
        <v>0</v>
      </c>
      <c r="QO59" s="277">
        <v>0</v>
      </c>
      <c r="QP59" s="277">
        <v>10</v>
      </c>
      <c r="QQ59" s="277">
        <v>0</v>
      </c>
      <c r="QR59" s="277">
        <v>0</v>
      </c>
      <c r="QS59" s="277">
        <v>0</v>
      </c>
      <c r="QT59" s="277">
        <v>0</v>
      </c>
      <c r="QU59" s="277">
        <v>0</v>
      </c>
      <c r="QV59" s="277">
        <v>21</v>
      </c>
      <c r="QW59" s="277">
        <v>0</v>
      </c>
      <c r="QX59" s="277">
        <v>0</v>
      </c>
      <c r="QY59" s="277">
        <v>0</v>
      </c>
      <c r="QZ59" s="277">
        <v>0</v>
      </c>
      <c r="RA59" s="277">
        <v>0</v>
      </c>
      <c r="RB59" s="277">
        <v>0</v>
      </c>
      <c r="RC59" s="277">
        <v>0</v>
      </c>
      <c r="RD59" s="277">
        <v>0</v>
      </c>
      <c r="RE59" s="277">
        <v>16</v>
      </c>
      <c r="RF59" s="277">
        <v>0</v>
      </c>
      <c r="RG59" s="277">
        <v>0</v>
      </c>
      <c r="RH59" s="277">
        <v>0</v>
      </c>
      <c r="RI59" s="277">
        <v>10</v>
      </c>
      <c r="RJ59" s="277">
        <v>0</v>
      </c>
      <c r="RK59" s="277">
        <v>0</v>
      </c>
      <c r="RL59" s="277">
        <v>0</v>
      </c>
      <c r="RM59" s="277">
        <v>0</v>
      </c>
      <c r="RN59" s="277">
        <v>0</v>
      </c>
      <c r="RO59" s="277">
        <v>14</v>
      </c>
      <c r="RP59" s="277">
        <v>0</v>
      </c>
      <c r="RQ59" s="277">
        <v>0</v>
      </c>
      <c r="RR59" s="277">
        <v>6</v>
      </c>
      <c r="RS59" s="277">
        <v>0</v>
      </c>
      <c r="RT59" s="277">
        <v>0</v>
      </c>
      <c r="RU59" s="277">
        <v>0</v>
      </c>
      <c r="RV59" s="277">
        <v>0</v>
      </c>
      <c r="RW59" s="277">
        <v>0</v>
      </c>
      <c r="RX59" s="277">
        <v>0</v>
      </c>
      <c r="RY59" s="277">
        <v>0</v>
      </c>
      <c r="RZ59" s="277">
        <v>0</v>
      </c>
      <c r="SA59" s="277">
        <v>0</v>
      </c>
      <c r="SB59" s="277">
        <v>0</v>
      </c>
      <c r="SC59" s="277">
        <v>0</v>
      </c>
      <c r="SD59" s="277">
        <v>0</v>
      </c>
      <c r="SE59" s="277">
        <v>0</v>
      </c>
      <c r="SF59" s="277">
        <v>0</v>
      </c>
      <c r="SG59" s="277">
        <v>0</v>
      </c>
      <c r="SH59" s="277">
        <v>0</v>
      </c>
      <c r="SI59" s="277">
        <v>0</v>
      </c>
      <c r="SJ59" s="277">
        <v>0</v>
      </c>
      <c r="SK59" s="277">
        <v>0</v>
      </c>
      <c r="SL59" s="277">
        <v>0</v>
      </c>
      <c r="SM59" s="277">
        <v>0</v>
      </c>
      <c r="SN59" s="277">
        <v>0</v>
      </c>
      <c r="SO59" s="277">
        <v>0</v>
      </c>
      <c r="SP59" s="277">
        <v>0</v>
      </c>
      <c r="SQ59" s="277">
        <v>0</v>
      </c>
      <c r="SR59" s="277">
        <v>0</v>
      </c>
      <c r="SS59" s="277">
        <v>0</v>
      </c>
      <c r="ST59" s="277">
        <v>0</v>
      </c>
      <c r="SU59" s="277">
        <v>0</v>
      </c>
      <c r="SV59" s="277">
        <v>8</v>
      </c>
      <c r="SW59" s="277">
        <v>0</v>
      </c>
      <c r="SX59" s="277">
        <v>0</v>
      </c>
      <c r="SY59" s="277">
        <v>13</v>
      </c>
      <c r="SZ59" s="277">
        <v>0</v>
      </c>
      <c r="TA59" s="277">
        <v>0</v>
      </c>
      <c r="TB59" s="277">
        <v>0</v>
      </c>
      <c r="TC59" s="277">
        <v>0</v>
      </c>
      <c r="TD59" s="277">
        <v>0</v>
      </c>
      <c r="TE59" s="277">
        <v>0</v>
      </c>
      <c r="TF59" s="277">
        <v>0</v>
      </c>
      <c r="TG59" s="277">
        <v>0</v>
      </c>
      <c r="TH59" s="277">
        <v>0</v>
      </c>
      <c r="TI59" s="277">
        <v>0</v>
      </c>
      <c r="TJ59" s="277">
        <v>0</v>
      </c>
      <c r="TK59" s="277">
        <v>0</v>
      </c>
      <c r="TL59" s="277">
        <v>0</v>
      </c>
      <c r="TM59" s="277">
        <v>0</v>
      </c>
      <c r="TN59" s="277">
        <v>0</v>
      </c>
      <c r="TO59" s="277">
        <v>0</v>
      </c>
      <c r="TP59" s="277">
        <v>0</v>
      </c>
      <c r="TQ59" s="277">
        <v>0</v>
      </c>
      <c r="TR59" s="277">
        <v>0</v>
      </c>
      <c r="TS59" s="277">
        <v>0</v>
      </c>
      <c r="TT59" s="277">
        <v>0</v>
      </c>
      <c r="TU59" s="277">
        <v>0</v>
      </c>
      <c r="TV59" s="277">
        <v>0</v>
      </c>
      <c r="TW59" s="277">
        <v>0</v>
      </c>
      <c r="TX59" s="277">
        <v>0</v>
      </c>
      <c r="TY59" s="277">
        <v>0</v>
      </c>
      <c r="TZ59" s="277">
        <v>0</v>
      </c>
      <c r="UA59" s="277">
        <v>0</v>
      </c>
      <c r="UB59" s="277">
        <v>0</v>
      </c>
      <c r="UC59" s="277">
        <v>0</v>
      </c>
      <c r="UD59" s="277">
        <v>0</v>
      </c>
      <c r="UE59" s="277">
        <v>0</v>
      </c>
      <c r="UF59" s="277">
        <v>0</v>
      </c>
      <c r="UG59" s="277">
        <v>0</v>
      </c>
      <c r="UH59" s="277">
        <v>0</v>
      </c>
      <c r="UI59" s="277">
        <v>0</v>
      </c>
      <c r="UJ59" s="277">
        <v>0</v>
      </c>
      <c r="UK59" s="277">
        <v>0</v>
      </c>
      <c r="UL59" s="277">
        <v>0</v>
      </c>
      <c r="UM59" s="277">
        <v>0</v>
      </c>
      <c r="UN59" s="277">
        <v>0</v>
      </c>
      <c r="UO59" s="277">
        <v>0</v>
      </c>
      <c r="UP59" s="277">
        <v>0</v>
      </c>
      <c r="UQ59" s="277">
        <v>0</v>
      </c>
      <c r="UR59" s="277">
        <v>0</v>
      </c>
      <c r="US59" s="277">
        <v>0</v>
      </c>
      <c r="UT59" s="277">
        <v>0</v>
      </c>
      <c r="UU59" s="277">
        <v>0</v>
      </c>
      <c r="UV59" s="277">
        <v>0</v>
      </c>
      <c r="UW59" s="277">
        <v>0</v>
      </c>
      <c r="UX59" s="277">
        <v>0</v>
      </c>
      <c r="UY59" s="277">
        <v>0</v>
      </c>
      <c r="UZ59" s="277">
        <v>0</v>
      </c>
      <c r="VA59" s="277">
        <v>0</v>
      </c>
      <c r="VB59" s="277">
        <v>0</v>
      </c>
      <c r="VC59" s="277">
        <v>0</v>
      </c>
      <c r="VD59" s="277">
        <v>0</v>
      </c>
      <c r="VE59" s="277">
        <v>0</v>
      </c>
      <c r="VF59" s="277">
        <v>0</v>
      </c>
      <c r="VG59" s="277">
        <v>0</v>
      </c>
      <c r="VH59" s="277">
        <v>0</v>
      </c>
      <c r="VI59" s="277">
        <v>0</v>
      </c>
      <c r="VJ59" s="277">
        <v>0</v>
      </c>
      <c r="VK59" s="277">
        <v>0</v>
      </c>
      <c r="VL59" s="277">
        <v>0</v>
      </c>
      <c r="VM59" s="277">
        <v>0</v>
      </c>
      <c r="VN59" s="277">
        <v>0</v>
      </c>
      <c r="VO59" s="277">
        <v>0</v>
      </c>
      <c r="VP59" s="277">
        <v>0</v>
      </c>
      <c r="VQ59" s="277">
        <v>0</v>
      </c>
      <c r="VR59" s="277">
        <v>0</v>
      </c>
      <c r="VS59" s="277">
        <v>0</v>
      </c>
      <c r="VT59" s="277">
        <v>0</v>
      </c>
      <c r="VU59" s="277">
        <v>0</v>
      </c>
      <c r="VV59" s="277">
        <v>0</v>
      </c>
      <c r="VW59" s="277">
        <v>0</v>
      </c>
      <c r="VX59" s="277">
        <v>0</v>
      </c>
      <c r="VY59" s="277">
        <v>0</v>
      </c>
      <c r="VZ59" s="277">
        <v>0</v>
      </c>
      <c r="WA59" s="277">
        <v>0</v>
      </c>
      <c r="WB59" s="277">
        <v>0</v>
      </c>
      <c r="WC59" s="277">
        <v>0</v>
      </c>
      <c r="WD59" s="277">
        <v>0</v>
      </c>
      <c r="WE59" s="277">
        <v>0</v>
      </c>
      <c r="WF59" s="277">
        <v>0</v>
      </c>
      <c r="WG59" s="277">
        <v>0</v>
      </c>
      <c r="WH59" s="277">
        <v>0</v>
      </c>
      <c r="WI59" s="277">
        <v>0</v>
      </c>
      <c r="WJ59" s="277">
        <v>0</v>
      </c>
      <c r="WK59" s="277">
        <v>0</v>
      </c>
      <c r="WL59" s="277">
        <v>0</v>
      </c>
      <c r="WM59" s="277">
        <v>0</v>
      </c>
      <c r="WN59" s="277">
        <v>0</v>
      </c>
      <c r="WO59" s="277">
        <v>0</v>
      </c>
      <c r="WP59" s="277">
        <v>0</v>
      </c>
      <c r="WQ59" s="277">
        <v>0</v>
      </c>
      <c r="WR59" s="277">
        <v>0</v>
      </c>
      <c r="WS59" s="277">
        <v>0</v>
      </c>
      <c r="WT59" s="277">
        <v>0</v>
      </c>
      <c r="WU59" s="277">
        <v>0</v>
      </c>
      <c r="WV59" s="277">
        <v>0</v>
      </c>
      <c r="WW59" s="277">
        <v>0</v>
      </c>
      <c r="WX59" s="277">
        <v>0</v>
      </c>
      <c r="WY59" s="277">
        <v>0</v>
      </c>
      <c r="WZ59" s="277">
        <v>0</v>
      </c>
      <c r="XA59" s="277">
        <v>0</v>
      </c>
      <c r="XB59" s="277">
        <v>0</v>
      </c>
      <c r="XC59" s="277">
        <v>10</v>
      </c>
      <c r="XD59" s="277">
        <v>0</v>
      </c>
      <c r="XE59" s="277">
        <v>0</v>
      </c>
      <c r="XF59" s="277">
        <v>0</v>
      </c>
      <c r="XG59" s="277">
        <v>0</v>
      </c>
      <c r="XH59" s="277">
        <v>0</v>
      </c>
      <c r="XI59" s="277">
        <v>10</v>
      </c>
      <c r="XJ59" s="277">
        <v>0</v>
      </c>
      <c r="XK59" s="277">
        <v>0</v>
      </c>
      <c r="XL59" s="277">
        <v>10</v>
      </c>
      <c r="XM59" s="277">
        <v>0</v>
      </c>
      <c r="XN59" s="277">
        <v>0</v>
      </c>
      <c r="XO59" s="277">
        <v>10</v>
      </c>
      <c r="XP59" s="277">
        <v>0</v>
      </c>
      <c r="XQ59" s="277">
        <v>0</v>
      </c>
      <c r="XR59" s="277">
        <v>19</v>
      </c>
      <c r="XS59" s="277">
        <v>0</v>
      </c>
      <c r="XT59" s="277">
        <v>0</v>
      </c>
      <c r="XU59" s="277">
        <v>0</v>
      </c>
      <c r="XV59" s="277">
        <v>0</v>
      </c>
      <c r="XW59" s="277">
        <v>0</v>
      </c>
      <c r="XX59" s="277">
        <v>13</v>
      </c>
      <c r="XY59" s="277">
        <v>0</v>
      </c>
      <c r="XZ59" s="277">
        <v>0</v>
      </c>
      <c r="YA59" s="277">
        <v>0</v>
      </c>
      <c r="YB59" s="277">
        <v>0</v>
      </c>
      <c r="YC59" s="277">
        <v>0</v>
      </c>
      <c r="YD59" s="277">
        <v>0</v>
      </c>
      <c r="YE59" s="277">
        <v>0</v>
      </c>
      <c r="YF59" s="277">
        <v>0</v>
      </c>
      <c r="YG59" s="277">
        <v>14</v>
      </c>
      <c r="YH59" s="277">
        <v>0</v>
      </c>
      <c r="YI59" s="277">
        <v>0</v>
      </c>
      <c r="YJ59" s="277">
        <v>0</v>
      </c>
      <c r="YK59" s="277">
        <v>0</v>
      </c>
      <c r="YL59" s="277">
        <v>0</v>
      </c>
      <c r="YM59" s="277">
        <v>16</v>
      </c>
      <c r="YN59" s="277">
        <v>0</v>
      </c>
      <c r="YO59" s="277">
        <v>0</v>
      </c>
      <c r="YP59" s="277">
        <v>16</v>
      </c>
      <c r="YQ59" s="277">
        <v>0</v>
      </c>
      <c r="YR59" s="277">
        <v>0</v>
      </c>
      <c r="YS59" s="277">
        <v>17</v>
      </c>
      <c r="YT59" s="277">
        <v>0</v>
      </c>
      <c r="YU59" s="277">
        <v>0</v>
      </c>
      <c r="YV59" s="277">
        <v>7</v>
      </c>
      <c r="YW59" s="277">
        <v>0</v>
      </c>
      <c r="YX59" s="277">
        <v>0</v>
      </c>
      <c r="YY59" s="277">
        <v>0</v>
      </c>
      <c r="YZ59" s="277">
        <v>0</v>
      </c>
      <c r="ZA59" s="277">
        <v>0</v>
      </c>
      <c r="ZB59" s="277">
        <v>2</v>
      </c>
      <c r="ZC59" s="277">
        <v>0</v>
      </c>
      <c r="ZD59" s="277">
        <v>0</v>
      </c>
      <c r="ZE59" s="277">
        <v>0</v>
      </c>
      <c r="ZF59" s="277">
        <v>0</v>
      </c>
      <c r="ZG59" s="277">
        <v>0</v>
      </c>
      <c r="ZH59" s="277">
        <v>0</v>
      </c>
      <c r="ZI59" s="277">
        <v>0</v>
      </c>
      <c r="ZJ59" s="277">
        <v>0</v>
      </c>
      <c r="ZK59" s="277">
        <v>13</v>
      </c>
      <c r="ZL59" s="277">
        <v>0</v>
      </c>
      <c r="ZM59" s="277">
        <v>0</v>
      </c>
      <c r="ZN59" s="277">
        <v>0</v>
      </c>
      <c r="ZO59" s="277">
        <v>0</v>
      </c>
      <c r="ZP59" s="277">
        <v>0</v>
      </c>
      <c r="ZQ59" s="277">
        <v>9</v>
      </c>
      <c r="ZR59" s="277">
        <v>0</v>
      </c>
      <c r="ZS59" s="277">
        <v>0</v>
      </c>
      <c r="ZT59" s="277">
        <v>0</v>
      </c>
      <c r="ZU59" s="277">
        <v>0</v>
      </c>
      <c r="ZV59" s="277">
        <v>0</v>
      </c>
      <c r="ZW59" s="277">
        <v>0</v>
      </c>
      <c r="ZX59" s="277">
        <v>0</v>
      </c>
      <c r="ZY59" s="277">
        <v>0</v>
      </c>
      <c r="ZZ59" s="277">
        <v>0</v>
      </c>
      <c r="AAA59" s="277">
        <v>0</v>
      </c>
      <c r="AAB59" s="277">
        <v>0</v>
      </c>
      <c r="AAC59" s="277">
        <v>0</v>
      </c>
      <c r="AAD59" s="277">
        <v>0</v>
      </c>
      <c r="AAE59" s="277">
        <v>18</v>
      </c>
      <c r="AAF59" s="277">
        <v>0</v>
      </c>
      <c r="AAG59" s="277">
        <v>0</v>
      </c>
      <c r="AAH59" s="277">
        <v>0</v>
      </c>
      <c r="AAI59" s="277">
        <v>0</v>
      </c>
      <c r="AAJ59" s="277">
        <v>0</v>
      </c>
      <c r="AAK59" s="277">
        <v>0</v>
      </c>
      <c r="AAL59" s="277">
        <v>0</v>
      </c>
      <c r="AAM59" s="277">
        <v>0</v>
      </c>
      <c r="AAN59" s="277">
        <v>0</v>
      </c>
      <c r="AAO59" s="181"/>
    </row>
    <row r="60" spans="1:731" x14ac:dyDescent="0.3">
      <c r="D60" s="3" t="s">
        <v>456</v>
      </c>
      <c r="F60" s="3">
        <v>666516</v>
      </c>
      <c r="G60" s="3" t="s">
        <v>77</v>
      </c>
      <c r="H60" s="275">
        <f t="shared" si="104"/>
        <v>13.892857142857142</v>
      </c>
      <c r="I60" s="135" t="str">
        <f t="shared" si="104"/>
        <v/>
      </c>
      <c r="J60" s="276" t="str">
        <f t="shared" si="104"/>
        <v/>
      </c>
      <c r="K60" s="275" cm="1">
        <f t="array" ref="K60">IFERROR(
  _xlfn.STDEV.S(
    IF(
      ($AA$19:$AAN$19=K$50) *
      ($AA60:$AAN60&gt;0) *
      ($AA$17:$AAN$17 &gt;= $H$47) *
      ($AA$17:$AAN$17 &lt;= $I$47),
      $AA60:$AAN60
    )
  ),
  ""
)</f>
        <v>8.3212032929393231</v>
      </c>
      <c r="L60" s="135" t="str" cm="1">
        <f t="array" ref="L60">IFERROR(
  _xlfn.STDEV.S(
    IF(
      ($AA$19:$AAN$19=L$50) *
      ($AA60:$AAN60&gt;0) *
      ($AA$17:$AAN$17 &gt;= $H$47) *
      ($AA$17:$AAN$17 &lt;= $I$47),
      $AA60:$AAN60
    )
  ),
  ""
)</f>
        <v/>
      </c>
      <c r="M60" s="276" cm="1">
        <f t="array" ref="M60">IFERROR(
  _xlfn.STDEV.S(
    IF(
      ($AA$19:$AAN$19=M$50) *
      ($AA60:$AAN60&gt;0) *
      ($AA$17:$AAN$17 &gt;= $H$47) *
      ($AA$17:$AAN$17 &lt;= $I$47),
      $AA60:$AAN60
    )
  ),
  ""
)</f>
        <v>5.7445626465380286</v>
      </c>
      <c r="N60" s="275">
        <f t="shared" si="105"/>
        <v>33</v>
      </c>
      <c r="O60" s="135">
        <f t="shared" si="105"/>
        <v>0</v>
      </c>
      <c r="P60" s="276">
        <f t="shared" si="105"/>
        <v>27</v>
      </c>
      <c r="Q60">
        <f>VLOOKUP($F60,Old!$C$23:$G$43,3)</f>
        <v>0.1</v>
      </c>
      <c r="R60">
        <f t="shared" si="106"/>
        <v>1.3892857142857142</v>
      </c>
      <c r="S60" t="str">
        <f t="shared" si="106"/>
        <v/>
      </c>
      <c r="T60" t="str">
        <f t="shared" si="107"/>
        <v/>
      </c>
      <c r="U60">
        <f>VLOOKUP($F60,Old!$C$23:$G$43,5)</f>
        <v>0.1</v>
      </c>
      <c r="V60">
        <f t="shared" si="108"/>
        <v>1.3892857142857142</v>
      </c>
      <c r="X60" s="278">
        <v>16</v>
      </c>
      <c r="Y60" s="279">
        <v>17</v>
      </c>
      <c r="Z60" s="3">
        <v>666516</v>
      </c>
      <c r="AA60" s="277">
        <v>0</v>
      </c>
      <c r="AB60" s="277">
        <v>0</v>
      </c>
      <c r="AC60" s="277">
        <v>0</v>
      </c>
      <c r="AD60" s="277">
        <v>0</v>
      </c>
      <c r="AE60" s="277">
        <v>0</v>
      </c>
      <c r="AF60" s="277">
        <v>0</v>
      </c>
      <c r="AG60" s="277">
        <v>0</v>
      </c>
      <c r="AH60" s="277">
        <v>0</v>
      </c>
      <c r="AI60" s="277">
        <v>0</v>
      </c>
      <c r="AJ60" s="277">
        <v>0</v>
      </c>
      <c r="AK60" s="277">
        <v>0</v>
      </c>
      <c r="AL60" s="277">
        <v>0</v>
      </c>
      <c r="AM60" s="277">
        <v>0</v>
      </c>
      <c r="AN60" s="277">
        <v>0</v>
      </c>
      <c r="AO60" s="277">
        <v>0</v>
      </c>
      <c r="AP60" s="277">
        <v>0</v>
      </c>
      <c r="AQ60" s="277">
        <v>0</v>
      </c>
      <c r="AR60" s="277">
        <v>0</v>
      </c>
      <c r="AS60" s="277">
        <v>0</v>
      </c>
      <c r="AT60" s="277">
        <v>0</v>
      </c>
      <c r="AU60" s="277">
        <v>0</v>
      </c>
      <c r="AV60" s="277">
        <v>0</v>
      </c>
      <c r="AW60" s="277">
        <v>0</v>
      </c>
      <c r="AX60" s="277">
        <v>0</v>
      </c>
      <c r="AY60" s="277">
        <v>0</v>
      </c>
      <c r="AZ60" s="277">
        <v>0</v>
      </c>
      <c r="BA60" s="277">
        <v>0</v>
      </c>
      <c r="BB60" s="277">
        <v>0</v>
      </c>
      <c r="BC60" s="277">
        <v>0</v>
      </c>
      <c r="BD60" s="277">
        <v>0</v>
      </c>
      <c r="BE60" s="277">
        <v>0</v>
      </c>
      <c r="BF60" s="277">
        <v>0</v>
      </c>
      <c r="BG60" s="277">
        <v>0</v>
      </c>
      <c r="BH60" s="277">
        <v>0</v>
      </c>
      <c r="BI60" s="277">
        <v>0</v>
      </c>
      <c r="BJ60" s="277">
        <v>0</v>
      </c>
      <c r="BK60" s="277">
        <v>0</v>
      </c>
      <c r="BL60" s="277">
        <v>0</v>
      </c>
      <c r="BM60" s="277">
        <v>0</v>
      </c>
      <c r="BN60" s="277">
        <v>0</v>
      </c>
      <c r="BO60" s="277">
        <v>0</v>
      </c>
      <c r="BP60" s="277">
        <v>0</v>
      </c>
      <c r="BQ60" s="277">
        <v>0</v>
      </c>
      <c r="BR60" s="277">
        <v>0</v>
      </c>
      <c r="BS60" s="277">
        <v>0</v>
      </c>
      <c r="BT60" s="277">
        <v>0</v>
      </c>
      <c r="BU60" s="277">
        <v>0</v>
      </c>
      <c r="BV60" s="277">
        <v>0</v>
      </c>
      <c r="BW60" s="277">
        <v>0</v>
      </c>
      <c r="BX60" s="277">
        <v>0</v>
      </c>
      <c r="BY60" s="277">
        <v>0</v>
      </c>
      <c r="BZ60" s="277">
        <v>0</v>
      </c>
      <c r="CA60" s="277">
        <v>0</v>
      </c>
      <c r="CB60" s="277">
        <v>0</v>
      </c>
      <c r="CC60" s="277">
        <v>0</v>
      </c>
      <c r="CD60" s="277">
        <v>0</v>
      </c>
      <c r="CE60" s="277">
        <v>0</v>
      </c>
      <c r="CF60" s="277">
        <v>0</v>
      </c>
      <c r="CG60" s="277">
        <v>0</v>
      </c>
      <c r="CH60" s="277">
        <v>0</v>
      </c>
      <c r="CI60" s="277">
        <v>0</v>
      </c>
      <c r="CJ60" s="277">
        <v>0</v>
      </c>
      <c r="CK60" s="277">
        <v>0</v>
      </c>
      <c r="CL60" s="277">
        <v>0</v>
      </c>
      <c r="CM60" s="277">
        <v>0</v>
      </c>
      <c r="CN60" s="277">
        <v>0</v>
      </c>
      <c r="CO60" s="277">
        <v>0</v>
      </c>
      <c r="CP60" s="277">
        <v>0</v>
      </c>
      <c r="CQ60" s="277">
        <v>0</v>
      </c>
      <c r="CR60" s="277">
        <v>0</v>
      </c>
      <c r="CS60" s="277">
        <v>0</v>
      </c>
      <c r="CT60" s="277">
        <v>0</v>
      </c>
      <c r="CU60" s="277">
        <v>0</v>
      </c>
      <c r="CV60" s="277">
        <v>0</v>
      </c>
      <c r="CW60" s="277">
        <v>0</v>
      </c>
      <c r="CX60" s="277">
        <v>0</v>
      </c>
      <c r="CY60" s="277">
        <v>0</v>
      </c>
      <c r="CZ60" s="277">
        <v>8</v>
      </c>
      <c r="DA60" s="277">
        <v>0</v>
      </c>
      <c r="DB60" s="277">
        <v>0</v>
      </c>
      <c r="DC60" s="277">
        <v>0</v>
      </c>
      <c r="DD60" s="277">
        <v>0</v>
      </c>
      <c r="DE60" s="277">
        <v>0</v>
      </c>
      <c r="DF60" s="277">
        <v>0</v>
      </c>
      <c r="DG60" s="277">
        <v>0</v>
      </c>
      <c r="DH60" s="277">
        <v>0</v>
      </c>
      <c r="DI60" s="277">
        <v>0</v>
      </c>
      <c r="DJ60" s="277">
        <v>0</v>
      </c>
      <c r="DK60" s="277">
        <v>0</v>
      </c>
      <c r="DL60" s="277">
        <v>0</v>
      </c>
      <c r="DM60" s="277">
        <v>0</v>
      </c>
      <c r="DN60" s="277">
        <v>0</v>
      </c>
      <c r="DO60" s="277">
        <v>0</v>
      </c>
      <c r="DP60" s="277">
        <v>0</v>
      </c>
      <c r="DQ60" s="277">
        <v>0</v>
      </c>
      <c r="DR60" s="277">
        <v>0</v>
      </c>
      <c r="DS60" s="277">
        <v>0</v>
      </c>
      <c r="DT60" s="277">
        <v>0</v>
      </c>
      <c r="DU60" s="277">
        <v>0</v>
      </c>
      <c r="DV60" s="277">
        <v>0</v>
      </c>
      <c r="DW60" s="277">
        <v>0</v>
      </c>
      <c r="DX60" s="277">
        <v>0</v>
      </c>
      <c r="DY60" s="277">
        <v>0</v>
      </c>
      <c r="DZ60" s="277">
        <v>0</v>
      </c>
      <c r="EA60" s="277">
        <v>0</v>
      </c>
      <c r="EB60" s="277">
        <v>0</v>
      </c>
      <c r="EC60" s="277">
        <v>0</v>
      </c>
      <c r="ED60" s="277">
        <v>0</v>
      </c>
      <c r="EE60" s="277">
        <v>0</v>
      </c>
      <c r="EF60" s="277">
        <v>0</v>
      </c>
      <c r="EG60" s="277">
        <v>0</v>
      </c>
      <c r="EH60" s="277">
        <v>0</v>
      </c>
      <c r="EI60" s="277">
        <v>0</v>
      </c>
      <c r="EJ60" s="277">
        <v>0</v>
      </c>
      <c r="EK60" s="277">
        <v>0</v>
      </c>
      <c r="EL60" s="277">
        <v>0</v>
      </c>
      <c r="EM60" s="277">
        <v>0</v>
      </c>
      <c r="EN60" s="277">
        <v>0</v>
      </c>
      <c r="EO60" s="277">
        <v>0</v>
      </c>
      <c r="EP60" s="277">
        <v>0</v>
      </c>
      <c r="EQ60" s="277">
        <v>0</v>
      </c>
      <c r="ER60" s="277">
        <v>0</v>
      </c>
      <c r="ES60" s="277">
        <v>0</v>
      </c>
      <c r="ET60" s="277">
        <v>0</v>
      </c>
      <c r="EU60" s="277">
        <v>0</v>
      </c>
      <c r="EV60" s="277">
        <v>0</v>
      </c>
      <c r="EW60" s="277">
        <v>0</v>
      </c>
      <c r="EX60" s="277">
        <v>0</v>
      </c>
      <c r="EY60" s="277">
        <v>0</v>
      </c>
      <c r="EZ60" s="277">
        <v>0</v>
      </c>
      <c r="FA60" s="277">
        <v>0</v>
      </c>
      <c r="FB60" s="277">
        <v>0</v>
      </c>
      <c r="FC60" s="277">
        <v>0</v>
      </c>
      <c r="FD60" s="277">
        <v>0</v>
      </c>
      <c r="FE60" s="277">
        <v>0</v>
      </c>
      <c r="FF60" s="277">
        <v>0</v>
      </c>
      <c r="FG60" s="277">
        <v>0</v>
      </c>
      <c r="FH60" s="277">
        <v>16</v>
      </c>
      <c r="FI60" s="277">
        <v>0</v>
      </c>
      <c r="FJ60" s="277">
        <v>0</v>
      </c>
      <c r="FK60" s="277">
        <v>0</v>
      </c>
      <c r="FL60" s="277">
        <v>0</v>
      </c>
      <c r="FM60" s="277">
        <v>0</v>
      </c>
      <c r="FN60" s="277">
        <v>0</v>
      </c>
      <c r="FO60" s="277">
        <v>0</v>
      </c>
      <c r="FP60" s="277">
        <v>0</v>
      </c>
      <c r="FQ60" s="277">
        <v>0</v>
      </c>
      <c r="FR60" s="277">
        <v>0</v>
      </c>
      <c r="FS60" s="277">
        <v>0</v>
      </c>
      <c r="FT60" s="277">
        <v>0</v>
      </c>
      <c r="FU60" s="277">
        <v>0</v>
      </c>
      <c r="FV60" s="277">
        <v>0</v>
      </c>
      <c r="FW60" s="277">
        <v>17</v>
      </c>
      <c r="FX60" s="277">
        <v>0</v>
      </c>
      <c r="FY60" s="277">
        <v>0</v>
      </c>
      <c r="FZ60" s="277">
        <v>0</v>
      </c>
      <c r="GA60" s="277">
        <v>0</v>
      </c>
      <c r="GB60" s="277">
        <v>0</v>
      </c>
      <c r="GC60" s="277">
        <v>0</v>
      </c>
      <c r="GD60" s="277">
        <v>0</v>
      </c>
      <c r="GE60" s="277">
        <v>0</v>
      </c>
      <c r="GF60" s="277">
        <v>0</v>
      </c>
      <c r="GG60" s="277">
        <v>0</v>
      </c>
      <c r="GH60" s="277">
        <v>0</v>
      </c>
      <c r="GI60" s="277">
        <v>0</v>
      </c>
      <c r="GJ60" s="277">
        <v>0</v>
      </c>
      <c r="GK60" s="277">
        <v>0</v>
      </c>
      <c r="GL60" s="277">
        <v>18</v>
      </c>
      <c r="GM60" s="277">
        <v>0</v>
      </c>
      <c r="GN60" s="277">
        <v>0</v>
      </c>
      <c r="GO60" s="277">
        <v>0</v>
      </c>
      <c r="GP60" s="277">
        <v>0</v>
      </c>
      <c r="GQ60" s="277">
        <v>0</v>
      </c>
      <c r="GR60" s="277">
        <v>0</v>
      </c>
      <c r="GS60" s="277">
        <v>0</v>
      </c>
      <c r="GT60" s="277">
        <v>0</v>
      </c>
      <c r="GU60" s="277">
        <v>0</v>
      </c>
      <c r="GV60" s="277">
        <v>0</v>
      </c>
      <c r="GW60" s="277">
        <v>0</v>
      </c>
      <c r="GX60" s="277">
        <v>0</v>
      </c>
      <c r="GY60" s="277">
        <v>13</v>
      </c>
      <c r="GZ60" s="277">
        <v>0</v>
      </c>
      <c r="HA60" s="277">
        <v>0</v>
      </c>
      <c r="HB60" s="277">
        <v>0</v>
      </c>
      <c r="HC60" s="277">
        <v>0</v>
      </c>
      <c r="HD60" s="277">
        <v>0</v>
      </c>
      <c r="HE60" s="277">
        <v>0</v>
      </c>
      <c r="HF60" s="277">
        <v>0</v>
      </c>
      <c r="HG60" s="277">
        <v>0</v>
      </c>
      <c r="HH60" s="277">
        <v>0</v>
      </c>
      <c r="HI60" s="277">
        <v>0</v>
      </c>
      <c r="HJ60" s="277">
        <v>0</v>
      </c>
      <c r="HK60" s="277">
        <v>0</v>
      </c>
      <c r="HL60" s="277">
        <v>0</v>
      </c>
      <c r="HM60" s="277">
        <v>0</v>
      </c>
      <c r="HN60" s="277">
        <v>0</v>
      </c>
      <c r="HO60" s="277">
        <v>0</v>
      </c>
      <c r="HP60" s="277">
        <v>0</v>
      </c>
      <c r="HQ60" s="277">
        <v>0</v>
      </c>
      <c r="HR60" s="277">
        <v>0</v>
      </c>
      <c r="HS60" s="277">
        <v>0</v>
      </c>
      <c r="HT60" s="277">
        <v>0</v>
      </c>
      <c r="HU60" s="277">
        <v>0</v>
      </c>
      <c r="HV60" s="277">
        <v>0</v>
      </c>
      <c r="HW60" s="277">
        <v>0</v>
      </c>
      <c r="HX60" s="277">
        <v>0</v>
      </c>
      <c r="HY60" s="277">
        <v>0</v>
      </c>
      <c r="HZ60" s="277">
        <v>0</v>
      </c>
      <c r="IA60" s="277">
        <v>0</v>
      </c>
      <c r="IB60" s="277">
        <v>0</v>
      </c>
      <c r="IC60" s="277">
        <v>0</v>
      </c>
      <c r="ID60" s="277">
        <v>0</v>
      </c>
      <c r="IE60" s="277">
        <v>0</v>
      </c>
      <c r="IF60" s="277">
        <v>0</v>
      </c>
      <c r="IG60" s="277">
        <v>0</v>
      </c>
      <c r="IH60" s="277">
        <v>0</v>
      </c>
      <c r="II60" s="277">
        <v>0</v>
      </c>
      <c r="IJ60" s="277">
        <v>0</v>
      </c>
      <c r="IK60" s="277">
        <v>0</v>
      </c>
      <c r="IL60" s="277">
        <v>0</v>
      </c>
      <c r="IM60" s="277">
        <v>0</v>
      </c>
      <c r="IN60" s="277">
        <v>0</v>
      </c>
      <c r="IO60" s="277">
        <v>0</v>
      </c>
      <c r="IP60" s="277">
        <v>0</v>
      </c>
      <c r="IQ60" s="277">
        <v>0</v>
      </c>
      <c r="IR60" s="277">
        <v>0</v>
      </c>
      <c r="IS60" s="277">
        <v>0</v>
      </c>
      <c r="IT60" s="277">
        <v>0</v>
      </c>
      <c r="IU60" s="277">
        <v>0</v>
      </c>
      <c r="IV60" s="277">
        <v>0</v>
      </c>
      <c r="IW60" s="277">
        <v>0</v>
      </c>
      <c r="IX60" s="277">
        <v>0</v>
      </c>
      <c r="IY60" s="277">
        <v>0</v>
      </c>
      <c r="IZ60" s="277">
        <v>0</v>
      </c>
      <c r="JA60" s="277">
        <v>0</v>
      </c>
      <c r="JB60" s="277">
        <v>0</v>
      </c>
      <c r="JC60" s="277">
        <v>0</v>
      </c>
      <c r="JD60" s="277">
        <v>0</v>
      </c>
      <c r="JE60" s="277">
        <v>0</v>
      </c>
      <c r="JF60" s="277">
        <v>0</v>
      </c>
      <c r="JG60" s="277">
        <v>0</v>
      </c>
      <c r="JH60" s="277">
        <v>0</v>
      </c>
      <c r="JI60" s="277">
        <v>0</v>
      </c>
      <c r="JJ60" s="277">
        <v>0</v>
      </c>
      <c r="JK60" s="277">
        <v>0</v>
      </c>
      <c r="JL60" s="277">
        <v>0</v>
      </c>
      <c r="JM60" s="277">
        <v>0</v>
      </c>
      <c r="JN60" s="277">
        <v>0</v>
      </c>
      <c r="JO60" s="277">
        <v>0</v>
      </c>
      <c r="JP60" s="277">
        <v>0</v>
      </c>
      <c r="JQ60" s="277">
        <v>0</v>
      </c>
      <c r="JR60" s="277">
        <v>0</v>
      </c>
      <c r="JS60" s="277">
        <v>0</v>
      </c>
      <c r="JT60" s="277">
        <v>0</v>
      </c>
      <c r="JU60" s="277">
        <v>0</v>
      </c>
      <c r="JV60" s="277">
        <v>0</v>
      </c>
      <c r="JW60" s="277">
        <v>0</v>
      </c>
      <c r="JX60" s="277">
        <v>0</v>
      </c>
      <c r="JY60" s="277">
        <v>0</v>
      </c>
      <c r="JZ60" s="277">
        <v>0</v>
      </c>
      <c r="KA60" s="277">
        <v>0</v>
      </c>
      <c r="KB60" s="277">
        <v>0</v>
      </c>
      <c r="KC60" s="277">
        <v>0</v>
      </c>
      <c r="KD60" s="277">
        <v>0</v>
      </c>
      <c r="KE60" s="277">
        <v>0</v>
      </c>
      <c r="KF60" s="277">
        <v>0</v>
      </c>
      <c r="KG60" s="277">
        <v>0</v>
      </c>
      <c r="KH60" s="277">
        <v>0</v>
      </c>
      <c r="KI60" s="277">
        <v>0</v>
      </c>
      <c r="KJ60" s="277">
        <v>0</v>
      </c>
      <c r="KK60" s="277">
        <v>0</v>
      </c>
      <c r="KL60" s="277">
        <v>0</v>
      </c>
      <c r="KM60" s="277">
        <v>0</v>
      </c>
      <c r="KN60" s="277">
        <v>0</v>
      </c>
      <c r="KO60" s="277">
        <v>0</v>
      </c>
      <c r="KP60" s="277">
        <v>0</v>
      </c>
      <c r="KQ60" s="277">
        <v>0</v>
      </c>
      <c r="KR60" s="277">
        <v>0</v>
      </c>
      <c r="KS60" s="277">
        <v>0</v>
      </c>
      <c r="KT60" s="277">
        <v>0</v>
      </c>
      <c r="KU60" s="277">
        <v>0</v>
      </c>
      <c r="KV60" s="277">
        <v>0</v>
      </c>
      <c r="KW60" s="277">
        <v>0</v>
      </c>
      <c r="KX60" s="277">
        <v>0</v>
      </c>
      <c r="KY60" s="277">
        <v>0</v>
      </c>
      <c r="KZ60" s="277">
        <v>0</v>
      </c>
      <c r="LA60" s="277">
        <v>0</v>
      </c>
      <c r="LB60" s="277">
        <v>0</v>
      </c>
      <c r="LC60" s="277">
        <v>0</v>
      </c>
      <c r="LD60" s="277">
        <v>0</v>
      </c>
      <c r="LE60" s="277">
        <v>0</v>
      </c>
      <c r="LF60" s="277">
        <v>0</v>
      </c>
      <c r="LG60" s="277">
        <v>0</v>
      </c>
      <c r="LH60" s="277">
        <v>0</v>
      </c>
      <c r="LI60" s="277">
        <v>0</v>
      </c>
      <c r="LJ60" s="277">
        <v>0</v>
      </c>
      <c r="LK60" s="277">
        <v>0</v>
      </c>
      <c r="LL60" s="277">
        <v>0</v>
      </c>
      <c r="LM60" s="277">
        <v>0</v>
      </c>
      <c r="LN60" s="277">
        <v>0</v>
      </c>
      <c r="LO60" s="277">
        <v>0</v>
      </c>
      <c r="LP60" s="277">
        <v>0</v>
      </c>
      <c r="LQ60" s="277">
        <v>0</v>
      </c>
      <c r="LR60" s="277">
        <v>0</v>
      </c>
      <c r="LS60" s="277">
        <v>0</v>
      </c>
      <c r="LT60" s="277">
        <v>0</v>
      </c>
      <c r="LU60" s="277">
        <v>0</v>
      </c>
      <c r="LV60" s="277">
        <v>0</v>
      </c>
      <c r="LW60" s="277">
        <v>0</v>
      </c>
      <c r="LX60" s="277">
        <v>0</v>
      </c>
      <c r="LY60" s="277">
        <v>0</v>
      </c>
      <c r="LZ60" s="277">
        <v>0</v>
      </c>
      <c r="MA60" s="277">
        <v>0</v>
      </c>
      <c r="MB60" s="277">
        <v>0</v>
      </c>
      <c r="MC60" s="277">
        <v>0</v>
      </c>
      <c r="MD60" s="277">
        <v>0</v>
      </c>
      <c r="ME60" s="277">
        <v>0</v>
      </c>
      <c r="MF60" s="277">
        <v>0</v>
      </c>
      <c r="MG60" s="277">
        <v>0</v>
      </c>
      <c r="MH60" s="277">
        <v>0</v>
      </c>
      <c r="MI60" s="277">
        <v>0</v>
      </c>
      <c r="MJ60" s="277">
        <v>0</v>
      </c>
      <c r="MK60" s="277">
        <v>0</v>
      </c>
      <c r="ML60" s="277">
        <v>0</v>
      </c>
      <c r="MM60" s="277">
        <v>0</v>
      </c>
      <c r="MN60" s="277">
        <v>0</v>
      </c>
      <c r="MO60" s="277">
        <v>0</v>
      </c>
      <c r="MP60" s="277">
        <v>0</v>
      </c>
      <c r="MQ60" s="277">
        <v>0</v>
      </c>
      <c r="MR60" s="277">
        <v>0</v>
      </c>
      <c r="MS60" s="277">
        <v>0</v>
      </c>
      <c r="MT60" s="277">
        <v>0</v>
      </c>
      <c r="MU60" s="277">
        <v>0</v>
      </c>
      <c r="MV60" s="277">
        <v>0</v>
      </c>
      <c r="MW60" s="277">
        <v>0</v>
      </c>
      <c r="MX60" s="277">
        <v>0</v>
      </c>
      <c r="MY60" s="277">
        <v>0</v>
      </c>
      <c r="MZ60" s="277">
        <v>0</v>
      </c>
      <c r="NA60" s="277">
        <v>0</v>
      </c>
      <c r="NB60" s="277">
        <v>0</v>
      </c>
      <c r="NC60" s="277">
        <v>0</v>
      </c>
      <c r="ND60" s="277">
        <v>0</v>
      </c>
      <c r="NE60" s="277">
        <v>0</v>
      </c>
      <c r="NF60" s="277">
        <v>0</v>
      </c>
      <c r="NG60" s="277">
        <v>0</v>
      </c>
      <c r="NH60" s="277">
        <v>0</v>
      </c>
      <c r="NI60" s="277">
        <v>0</v>
      </c>
      <c r="NJ60" s="277">
        <v>0</v>
      </c>
      <c r="NK60" s="277">
        <v>0</v>
      </c>
      <c r="NL60" s="277">
        <v>0</v>
      </c>
      <c r="NM60" s="277">
        <v>0</v>
      </c>
      <c r="NN60" s="277">
        <v>0</v>
      </c>
      <c r="NO60" s="277">
        <v>0</v>
      </c>
      <c r="NP60" s="277">
        <v>0</v>
      </c>
      <c r="NQ60" s="277">
        <v>0</v>
      </c>
      <c r="NR60" s="277">
        <v>0</v>
      </c>
      <c r="NS60" s="277">
        <v>0</v>
      </c>
      <c r="NT60" s="277">
        <v>0</v>
      </c>
      <c r="NU60" s="277">
        <v>0</v>
      </c>
      <c r="NV60" s="277">
        <v>0</v>
      </c>
      <c r="NW60" s="277">
        <v>0</v>
      </c>
      <c r="NX60" s="277">
        <v>0</v>
      </c>
      <c r="NY60" s="277">
        <v>0</v>
      </c>
      <c r="NZ60" s="277">
        <v>0</v>
      </c>
      <c r="OA60" s="277">
        <v>0</v>
      </c>
      <c r="OB60" s="277">
        <v>0</v>
      </c>
      <c r="OC60" s="277">
        <v>0</v>
      </c>
      <c r="OD60" s="277">
        <v>0</v>
      </c>
      <c r="OE60" s="277">
        <v>0</v>
      </c>
      <c r="OF60" s="277">
        <v>0</v>
      </c>
      <c r="OG60" s="277">
        <v>0</v>
      </c>
      <c r="OH60" s="277">
        <v>0</v>
      </c>
      <c r="OI60" s="277">
        <v>0</v>
      </c>
      <c r="OJ60" s="277">
        <v>0</v>
      </c>
      <c r="OK60" s="277">
        <v>0</v>
      </c>
      <c r="OL60" s="277">
        <v>0</v>
      </c>
      <c r="OM60" s="277">
        <v>0</v>
      </c>
      <c r="ON60" s="277">
        <v>17</v>
      </c>
      <c r="OO60" s="277">
        <v>0</v>
      </c>
      <c r="OP60" s="277">
        <v>0</v>
      </c>
      <c r="OQ60" s="277">
        <v>0</v>
      </c>
      <c r="OR60" s="277">
        <v>0</v>
      </c>
      <c r="OS60" s="277">
        <v>0</v>
      </c>
      <c r="OT60" s="277">
        <v>0</v>
      </c>
      <c r="OU60" s="277">
        <v>0</v>
      </c>
      <c r="OV60" s="277">
        <v>0</v>
      </c>
      <c r="OW60" s="277">
        <v>23</v>
      </c>
      <c r="OX60" s="277">
        <v>0</v>
      </c>
      <c r="OY60" s="277">
        <v>0</v>
      </c>
      <c r="OZ60" s="277">
        <v>0</v>
      </c>
      <c r="PA60" s="277">
        <v>0</v>
      </c>
      <c r="PB60" s="277">
        <v>0</v>
      </c>
      <c r="PC60" s="277">
        <v>23</v>
      </c>
      <c r="PD60" s="277">
        <v>0</v>
      </c>
      <c r="PE60" s="277">
        <v>0</v>
      </c>
      <c r="PF60" s="277">
        <v>0</v>
      </c>
      <c r="PG60" s="277">
        <v>0</v>
      </c>
      <c r="PH60" s="277">
        <v>0</v>
      </c>
      <c r="PI60" s="277">
        <v>0</v>
      </c>
      <c r="PJ60" s="277">
        <v>0</v>
      </c>
      <c r="PK60" s="277">
        <v>0</v>
      </c>
      <c r="PL60" s="277">
        <v>0</v>
      </c>
      <c r="PM60" s="277">
        <v>0</v>
      </c>
      <c r="PN60" s="277">
        <v>0</v>
      </c>
      <c r="PO60" s="277">
        <v>0</v>
      </c>
      <c r="PP60" s="277">
        <v>0</v>
      </c>
      <c r="PQ60" s="277">
        <v>0</v>
      </c>
      <c r="PR60" s="277">
        <v>13</v>
      </c>
      <c r="PS60" s="277">
        <v>0</v>
      </c>
      <c r="PT60" s="277">
        <v>0</v>
      </c>
      <c r="PU60" s="277">
        <v>0</v>
      </c>
      <c r="PV60" s="277">
        <v>0</v>
      </c>
      <c r="PW60" s="277">
        <v>0</v>
      </c>
      <c r="PX60" s="277">
        <v>0</v>
      </c>
      <c r="PY60" s="277">
        <v>0</v>
      </c>
      <c r="PZ60" s="277">
        <v>0</v>
      </c>
      <c r="QA60" s="277">
        <v>13</v>
      </c>
      <c r="QB60" s="277">
        <v>0</v>
      </c>
      <c r="QC60" s="277">
        <v>0</v>
      </c>
      <c r="QD60" s="277">
        <v>0</v>
      </c>
      <c r="QE60" s="277">
        <v>0</v>
      </c>
      <c r="QF60" s="277">
        <v>0</v>
      </c>
      <c r="QG60" s="277">
        <v>16</v>
      </c>
      <c r="QH60" s="277">
        <v>0</v>
      </c>
      <c r="QI60" s="277">
        <v>0</v>
      </c>
      <c r="QJ60" s="277">
        <v>0</v>
      </c>
      <c r="QK60" s="277">
        <v>0</v>
      </c>
      <c r="QL60" s="277">
        <v>0</v>
      </c>
      <c r="QM60" s="277">
        <v>0</v>
      </c>
      <c r="QN60" s="277">
        <v>0</v>
      </c>
      <c r="QO60" s="277">
        <v>0</v>
      </c>
      <c r="QP60" s="277">
        <v>15</v>
      </c>
      <c r="QQ60" s="277">
        <v>0</v>
      </c>
      <c r="QR60" s="277">
        <v>0</v>
      </c>
      <c r="QS60" s="277">
        <v>0</v>
      </c>
      <c r="QT60" s="277">
        <v>0</v>
      </c>
      <c r="QU60" s="277">
        <v>0</v>
      </c>
      <c r="QV60" s="277">
        <v>27</v>
      </c>
      <c r="QW60" s="277">
        <v>0</v>
      </c>
      <c r="QX60" s="277">
        <v>0</v>
      </c>
      <c r="QY60" s="277">
        <v>0</v>
      </c>
      <c r="QZ60" s="277">
        <v>0</v>
      </c>
      <c r="RA60" s="277">
        <v>0</v>
      </c>
      <c r="RB60" s="277">
        <v>0</v>
      </c>
      <c r="RC60" s="277">
        <v>0</v>
      </c>
      <c r="RD60" s="277">
        <v>0</v>
      </c>
      <c r="RE60" s="277">
        <v>12</v>
      </c>
      <c r="RF60" s="277">
        <v>0</v>
      </c>
      <c r="RG60" s="277">
        <v>0</v>
      </c>
      <c r="RH60" s="277">
        <v>0</v>
      </c>
      <c r="RI60" s="277">
        <v>23</v>
      </c>
      <c r="RJ60" s="277">
        <v>0</v>
      </c>
      <c r="RK60" s="277">
        <v>0</v>
      </c>
      <c r="RL60" s="277">
        <v>0</v>
      </c>
      <c r="RM60" s="277">
        <v>0</v>
      </c>
      <c r="RN60" s="277">
        <v>0</v>
      </c>
      <c r="RO60" s="277">
        <v>19</v>
      </c>
      <c r="RP60" s="277">
        <v>0</v>
      </c>
      <c r="RQ60" s="277">
        <v>0</v>
      </c>
      <c r="RR60" s="277">
        <v>19</v>
      </c>
      <c r="RS60" s="277">
        <v>0</v>
      </c>
      <c r="RT60" s="277">
        <v>0</v>
      </c>
      <c r="RU60" s="277">
        <v>16</v>
      </c>
      <c r="RV60" s="277">
        <v>0</v>
      </c>
      <c r="RW60" s="277">
        <v>0</v>
      </c>
      <c r="RX60" s="277">
        <v>29</v>
      </c>
      <c r="RY60" s="277">
        <v>0</v>
      </c>
      <c r="RZ60" s="277">
        <v>0</v>
      </c>
      <c r="SA60" s="277">
        <v>0</v>
      </c>
      <c r="SB60" s="277">
        <v>0</v>
      </c>
      <c r="SC60" s="277">
        <v>0</v>
      </c>
      <c r="SD60" s="277">
        <v>33</v>
      </c>
      <c r="SE60" s="277">
        <v>0</v>
      </c>
      <c r="SF60" s="277">
        <v>0</v>
      </c>
      <c r="SG60" s="277">
        <v>11</v>
      </c>
      <c r="SH60" s="277">
        <v>0</v>
      </c>
      <c r="SI60" s="277">
        <v>0</v>
      </c>
      <c r="SJ60" s="277">
        <v>0</v>
      </c>
      <c r="SK60" s="277">
        <v>0</v>
      </c>
      <c r="SL60" s="277">
        <v>0</v>
      </c>
      <c r="SM60" s="277">
        <v>0</v>
      </c>
      <c r="SN60" s="277">
        <v>0</v>
      </c>
      <c r="SO60" s="277">
        <v>0</v>
      </c>
      <c r="SP60" s="277">
        <v>0</v>
      </c>
      <c r="SQ60" s="277">
        <v>0</v>
      </c>
      <c r="SR60" s="277">
        <v>0</v>
      </c>
      <c r="SS60" s="277">
        <v>0</v>
      </c>
      <c r="ST60" s="277">
        <v>0</v>
      </c>
      <c r="SU60" s="277">
        <v>0</v>
      </c>
      <c r="SV60" s="277">
        <v>15</v>
      </c>
      <c r="SW60" s="277">
        <v>0</v>
      </c>
      <c r="SX60" s="277">
        <v>0</v>
      </c>
      <c r="SY60" s="277">
        <v>13</v>
      </c>
      <c r="SZ60" s="277">
        <v>0</v>
      </c>
      <c r="TA60" s="277">
        <v>0</v>
      </c>
      <c r="TB60" s="277">
        <v>20</v>
      </c>
      <c r="TC60" s="277">
        <v>0</v>
      </c>
      <c r="TD60" s="277">
        <v>0</v>
      </c>
      <c r="TE60" s="277">
        <v>0</v>
      </c>
      <c r="TF60" s="277">
        <v>0</v>
      </c>
      <c r="TG60" s="277">
        <v>0</v>
      </c>
      <c r="TH60" s="277">
        <v>1</v>
      </c>
      <c r="TI60" s="277">
        <v>0</v>
      </c>
      <c r="TJ60" s="277">
        <v>0</v>
      </c>
      <c r="TK60" s="277">
        <v>0</v>
      </c>
      <c r="TL60" s="277">
        <v>0</v>
      </c>
      <c r="TM60" s="277">
        <v>0</v>
      </c>
      <c r="TN60" s="277">
        <v>15</v>
      </c>
      <c r="TO60" s="277">
        <v>0</v>
      </c>
      <c r="TP60" s="277">
        <v>0</v>
      </c>
      <c r="TQ60" s="277">
        <v>0</v>
      </c>
      <c r="TR60" s="277">
        <v>0</v>
      </c>
      <c r="TS60" s="277">
        <v>0</v>
      </c>
      <c r="TT60" s="277">
        <v>0</v>
      </c>
      <c r="TU60" s="277">
        <v>0</v>
      </c>
      <c r="TV60" s="277">
        <v>0</v>
      </c>
      <c r="TW60" s="277">
        <v>0</v>
      </c>
      <c r="TX60" s="277">
        <v>0</v>
      </c>
      <c r="TY60" s="277">
        <v>0</v>
      </c>
      <c r="TZ60" s="277">
        <v>0</v>
      </c>
      <c r="UA60" s="277">
        <v>0</v>
      </c>
      <c r="UB60" s="277">
        <v>0</v>
      </c>
      <c r="UC60" s="277">
        <v>0</v>
      </c>
      <c r="UD60" s="277">
        <v>0</v>
      </c>
      <c r="UE60" s="277">
        <v>0</v>
      </c>
      <c r="UF60" s="277">
        <v>0</v>
      </c>
      <c r="UG60" s="277">
        <v>0</v>
      </c>
      <c r="UH60" s="277">
        <v>0</v>
      </c>
      <c r="UI60" s="277">
        <v>0</v>
      </c>
      <c r="UJ60" s="277">
        <v>0</v>
      </c>
      <c r="UK60" s="277">
        <v>0</v>
      </c>
      <c r="UL60" s="277">
        <v>0</v>
      </c>
      <c r="UM60" s="277">
        <v>0</v>
      </c>
      <c r="UN60" s="277">
        <v>0</v>
      </c>
      <c r="UO60" s="277">
        <v>0</v>
      </c>
      <c r="UP60" s="277">
        <v>0</v>
      </c>
      <c r="UQ60" s="277">
        <v>0</v>
      </c>
      <c r="UR60" s="277">
        <v>0</v>
      </c>
      <c r="US60" s="277">
        <v>0</v>
      </c>
      <c r="UT60" s="277">
        <v>0</v>
      </c>
      <c r="UU60" s="277">
        <v>0</v>
      </c>
      <c r="UV60" s="277">
        <v>0</v>
      </c>
      <c r="UW60" s="277">
        <v>0</v>
      </c>
      <c r="UX60" s="277">
        <v>0</v>
      </c>
      <c r="UY60" s="277">
        <v>0</v>
      </c>
      <c r="UZ60" s="277">
        <v>0</v>
      </c>
      <c r="VA60" s="277">
        <v>0</v>
      </c>
      <c r="VB60" s="277">
        <v>0</v>
      </c>
      <c r="VC60" s="277">
        <v>0</v>
      </c>
      <c r="VD60" s="277">
        <v>0</v>
      </c>
      <c r="VE60" s="277">
        <v>0</v>
      </c>
      <c r="VF60" s="277">
        <v>0</v>
      </c>
      <c r="VG60" s="277">
        <v>0</v>
      </c>
      <c r="VH60" s="277">
        <v>0</v>
      </c>
      <c r="VI60" s="277">
        <v>0</v>
      </c>
      <c r="VJ60" s="277">
        <v>0</v>
      </c>
      <c r="VK60" s="277">
        <v>0</v>
      </c>
      <c r="VL60" s="277">
        <v>0</v>
      </c>
      <c r="VM60" s="277">
        <v>0</v>
      </c>
      <c r="VN60" s="277">
        <v>0</v>
      </c>
      <c r="VO60" s="277">
        <v>0</v>
      </c>
      <c r="VP60" s="277">
        <v>0</v>
      </c>
      <c r="VQ60" s="277">
        <v>0</v>
      </c>
      <c r="VR60" s="277">
        <v>0</v>
      </c>
      <c r="VS60" s="277">
        <v>0</v>
      </c>
      <c r="VT60" s="277">
        <v>0</v>
      </c>
      <c r="VU60" s="277">
        <v>0</v>
      </c>
      <c r="VV60" s="277">
        <v>0</v>
      </c>
      <c r="VW60" s="277">
        <v>0</v>
      </c>
      <c r="VX60" s="277">
        <v>0</v>
      </c>
      <c r="VY60" s="277">
        <v>0</v>
      </c>
      <c r="VZ60" s="277">
        <v>0</v>
      </c>
      <c r="WA60" s="277">
        <v>0</v>
      </c>
      <c r="WB60" s="277">
        <v>0</v>
      </c>
      <c r="WC60" s="277">
        <v>0</v>
      </c>
      <c r="WD60" s="277">
        <v>0</v>
      </c>
      <c r="WE60" s="277">
        <v>0</v>
      </c>
      <c r="WF60" s="277">
        <v>0</v>
      </c>
      <c r="WG60" s="277">
        <v>0</v>
      </c>
      <c r="WH60" s="277">
        <v>0</v>
      </c>
      <c r="WI60" s="277">
        <v>0</v>
      </c>
      <c r="WJ60" s="277">
        <v>0</v>
      </c>
      <c r="WK60" s="277">
        <v>0</v>
      </c>
      <c r="WL60" s="277">
        <v>0</v>
      </c>
      <c r="WM60" s="277">
        <v>0</v>
      </c>
      <c r="WN60" s="277">
        <v>0</v>
      </c>
      <c r="WO60" s="277">
        <v>0</v>
      </c>
      <c r="WP60" s="277">
        <v>0</v>
      </c>
      <c r="WQ60" s="277">
        <v>0</v>
      </c>
      <c r="WR60" s="277">
        <v>0</v>
      </c>
      <c r="WS60" s="277">
        <v>0</v>
      </c>
      <c r="WT60" s="277">
        <v>0</v>
      </c>
      <c r="WU60" s="277">
        <v>0</v>
      </c>
      <c r="WV60" s="277">
        <v>0</v>
      </c>
      <c r="WW60" s="277">
        <v>0</v>
      </c>
      <c r="WX60" s="277">
        <v>0</v>
      </c>
      <c r="WY60" s="277">
        <v>0</v>
      </c>
      <c r="WZ60" s="277">
        <v>0</v>
      </c>
      <c r="XA60" s="277">
        <v>0</v>
      </c>
      <c r="XB60" s="277">
        <v>0</v>
      </c>
      <c r="XC60" s="277">
        <v>15</v>
      </c>
      <c r="XD60" s="277">
        <v>0</v>
      </c>
      <c r="XE60" s="277">
        <v>0</v>
      </c>
      <c r="XF60" s="277">
        <v>0</v>
      </c>
      <c r="XG60" s="277">
        <v>0</v>
      </c>
      <c r="XH60" s="277">
        <v>0</v>
      </c>
      <c r="XI60" s="277">
        <v>14</v>
      </c>
      <c r="XJ60" s="277">
        <v>0</v>
      </c>
      <c r="XK60" s="277">
        <v>0</v>
      </c>
      <c r="XL60" s="277">
        <v>19</v>
      </c>
      <c r="XM60" s="277">
        <v>0</v>
      </c>
      <c r="XN60" s="277">
        <v>0</v>
      </c>
      <c r="XO60" s="277">
        <v>0</v>
      </c>
      <c r="XP60" s="277">
        <v>0</v>
      </c>
      <c r="XQ60" s="277">
        <v>0</v>
      </c>
      <c r="XR60" s="277">
        <v>0</v>
      </c>
      <c r="XS60" s="277">
        <v>0</v>
      </c>
      <c r="XT60" s="277">
        <v>0</v>
      </c>
      <c r="XU60" s="277">
        <v>0</v>
      </c>
      <c r="XV60" s="277">
        <v>0</v>
      </c>
      <c r="XW60" s="277">
        <v>0</v>
      </c>
      <c r="XX60" s="277">
        <v>0</v>
      </c>
      <c r="XY60" s="277">
        <v>0</v>
      </c>
      <c r="XZ60" s="277">
        <v>0</v>
      </c>
      <c r="YA60" s="277">
        <v>0</v>
      </c>
      <c r="YB60" s="277">
        <v>0</v>
      </c>
      <c r="YC60" s="277">
        <v>0</v>
      </c>
      <c r="YD60" s="277">
        <v>0</v>
      </c>
      <c r="YE60" s="277">
        <v>0</v>
      </c>
      <c r="YF60" s="277">
        <v>0</v>
      </c>
      <c r="YG60" s="277">
        <v>14</v>
      </c>
      <c r="YH60" s="277">
        <v>0</v>
      </c>
      <c r="YI60" s="277">
        <v>0</v>
      </c>
      <c r="YJ60" s="277">
        <v>0</v>
      </c>
      <c r="YK60" s="277">
        <v>0</v>
      </c>
      <c r="YL60" s="277">
        <v>0</v>
      </c>
      <c r="YM60" s="277">
        <v>18</v>
      </c>
      <c r="YN60" s="277">
        <v>0</v>
      </c>
      <c r="YO60" s="277">
        <v>0</v>
      </c>
      <c r="YP60" s="277">
        <v>16</v>
      </c>
      <c r="YQ60" s="277">
        <v>0</v>
      </c>
      <c r="YR60" s="277">
        <v>0</v>
      </c>
      <c r="YS60" s="277">
        <v>0</v>
      </c>
      <c r="YT60" s="277">
        <v>0</v>
      </c>
      <c r="YU60" s="277">
        <v>0</v>
      </c>
      <c r="YV60" s="277">
        <v>0</v>
      </c>
      <c r="YW60" s="277">
        <v>0</v>
      </c>
      <c r="YX60" s="277">
        <v>0</v>
      </c>
      <c r="YY60" s="277">
        <v>0</v>
      </c>
      <c r="YZ60" s="277">
        <v>0</v>
      </c>
      <c r="ZA60" s="277">
        <v>0</v>
      </c>
      <c r="ZB60" s="277">
        <v>0</v>
      </c>
      <c r="ZC60" s="277">
        <v>0</v>
      </c>
      <c r="ZD60" s="277">
        <v>0</v>
      </c>
      <c r="ZE60" s="277">
        <v>0</v>
      </c>
      <c r="ZF60" s="277">
        <v>0</v>
      </c>
      <c r="ZG60" s="277">
        <v>0</v>
      </c>
      <c r="ZH60" s="277">
        <v>0</v>
      </c>
      <c r="ZI60" s="277">
        <v>0</v>
      </c>
      <c r="ZJ60" s="277">
        <v>0</v>
      </c>
      <c r="ZK60" s="277">
        <v>13</v>
      </c>
      <c r="ZL60" s="277">
        <v>0</v>
      </c>
      <c r="ZM60" s="277">
        <v>0</v>
      </c>
      <c r="ZN60" s="277">
        <v>0</v>
      </c>
      <c r="ZO60" s="277">
        <v>0</v>
      </c>
      <c r="ZP60" s="277">
        <v>0</v>
      </c>
      <c r="ZQ60" s="277">
        <v>1</v>
      </c>
      <c r="ZR60" s="277">
        <v>0</v>
      </c>
      <c r="ZS60" s="277">
        <v>0</v>
      </c>
      <c r="ZT60" s="277">
        <v>0</v>
      </c>
      <c r="ZU60" s="277">
        <v>0</v>
      </c>
      <c r="ZV60" s="277">
        <v>0</v>
      </c>
      <c r="ZW60" s="277">
        <v>0</v>
      </c>
      <c r="ZX60" s="277">
        <v>0</v>
      </c>
      <c r="ZY60" s="277">
        <v>0</v>
      </c>
      <c r="ZZ60" s="277">
        <v>0</v>
      </c>
      <c r="AAA60" s="277">
        <v>0</v>
      </c>
      <c r="AAB60" s="277">
        <v>0</v>
      </c>
      <c r="AAC60" s="277">
        <v>0</v>
      </c>
      <c r="AAD60" s="277">
        <v>0</v>
      </c>
      <c r="AAE60" s="277">
        <v>0</v>
      </c>
      <c r="AAF60" s="277">
        <v>0</v>
      </c>
      <c r="AAG60" s="277">
        <v>0</v>
      </c>
      <c r="AAH60" s="277">
        <v>0</v>
      </c>
      <c r="AAI60" s="277">
        <v>0</v>
      </c>
      <c r="AAJ60" s="277">
        <v>0</v>
      </c>
      <c r="AAK60" s="277">
        <v>0</v>
      </c>
      <c r="AAL60" s="277">
        <v>0</v>
      </c>
      <c r="AAM60" s="277">
        <v>0</v>
      </c>
      <c r="AAN60" s="277">
        <v>0</v>
      </c>
      <c r="AAO60" s="181"/>
    </row>
    <row r="61" spans="1:731" x14ac:dyDescent="0.3">
      <c r="D61" s="3" t="s">
        <v>457</v>
      </c>
      <c r="F61" s="3">
        <v>666517</v>
      </c>
      <c r="G61" s="3" t="s">
        <v>294</v>
      </c>
      <c r="H61" s="275">
        <f t="shared" si="104"/>
        <v>14.133333333333333</v>
      </c>
      <c r="I61" s="135" t="str">
        <f t="shared" si="104"/>
        <v/>
      </c>
      <c r="J61" s="276" t="str">
        <f t="shared" si="104"/>
        <v/>
      </c>
      <c r="K61" s="275" cm="1">
        <f t="array" ref="K61">IFERROR(
  _xlfn.STDEV.S(
    IF(
      ($AA$19:$AAN$19=K$50) *
      ($AA61:$AAN61&gt;0) *
      ($AA$17:$AAN$17 &gt;= $H$47) *
      ($AA$17:$AAN$17 &lt;= $I$47),
      $AA61:$AAN61
    )
  ),
  ""
)</f>
        <v>3.1622776601683795</v>
      </c>
      <c r="L61" s="135" t="str" cm="1">
        <f t="array" ref="L61">IFERROR(
  _xlfn.STDEV.S(
    IF(
      ($AA$19:$AAN$19=L$50) *
      ($AA61:$AAN61&gt;0) *
      ($AA$17:$AAN$17 &gt;= $H$47) *
      ($AA$17:$AAN$17 &lt;= $I$47),
      $AA61:$AAN61
    )
  ),
  ""
)</f>
        <v/>
      </c>
      <c r="M61" s="276" cm="1">
        <f t="array" ref="M61">IFERROR(
  _xlfn.STDEV.S(
    IF(
      ($AA$19:$AAN$19=M$50) *
      ($AA61:$AAN61&gt;0) *
      ($AA$17:$AAN$17 &gt;= $H$47) *
      ($AA$17:$AAN$17 &lt;= $I$47),
      $AA61:$AAN61
    )
  ),
  ""
)</f>
        <v>8.0208062770106423</v>
      </c>
      <c r="N61" s="275">
        <f t="shared" si="105"/>
        <v>22</v>
      </c>
      <c r="O61" s="135">
        <f t="shared" si="105"/>
        <v>0</v>
      </c>
      <c r="P61" s="276">
        <f t="shared" si="105"/>
        <v>26</v>
      </c>
      <c r="Q61">
        <f>VLOOKUP($F61,Old!$C$23:$G$43,3)</f>
        <v>0.2</v>
      </c>
      <c r="R61">
        <f t="shared" si="106"/>
        <v>2.8266666666666667</v>
      </c>
      <c r="S61" t="str">
        <f t="shared" si="106"/>
        <v/>
      </c>
      <c r="T61" t="str">
        <f t="shared" si="107"/>
        <v/>
      </c>
      <c r="U61">
        <f>VLOOKUP($F61,Old!$C$23:$G$43,5)</f>
        <v>0.2</v>
      </c>
      <c r="V61">
        <f t="shared" si="108"/>
        <v>2.8266666666666667</v>
      </c>
      <c r="X61" s="68"/>
      <c r="Y61" s="280" t="str">
        <f>IFERROR(
  AVERAGEIFS(
    AA$72:AAN$72,
    AA49:AAN49, $X$64,
    AA$72:AAN$72, "&gt;2",
    AA$17:AAN$17, "&gt;=" &amp; $X$60,
    AA$17:AAN$17, "&lt;=" &amp; $Y$60
  ),
  ""
)</f>
        <v/>
      </c>
      <c r="Z61" s="3">
        <v>666517</v>
      </c>
      <c r="AA61" s="277">
        <v>0</v>
      </c>
      <c r="AB61" s="277">
        <v>0</v>
      </c>
      <c r="AC61" s="277">
        <v>0</v>
      </c>
      <c r="AD61" s="277">
        <v>0</v>
      </c>
      <c r="AE61" s="277">
        <v>0</v>
      </c>
      <c r="AF61" s="277">
        <v>0</v>
      </c>
      <c r="AG61" s="277">
        <v>0</v>
      </c>
      <c r="AH61" s="277">
        <v>0</v>
      </c>
      <c r="AI61" s="277">
        <v>0</v>
      </c>
      <c r="AJ61" s="277">
        <v>0</v>
      </c>
      <c r="AK61" s="277">
        <v>0</v>
      </c>
      <c r="AL61" s="277">
        <v>0</v>
      </c>
      <c r="AM61" s="277">
        <v>0</v>
      </c>
      <c r="AN61" s="277">
        <v>0</v>
      </c>
      <c r="AO61" s="277">
        <v>0</v>
      </c>
      <c r="AP61" s="277">
        <v>0</v>
      </c>
      <c r="AQ61" s="277">
        <v>0</v>
      </c>
      <c r="AR61" s="277">
        <v>0</v>
      </c>
      <c r="AS61" s="277">
        <v>0</v>
      </c>
      <c r="AT61" s="277">
        <v>0</v>
      </c>
      <c r="AU61" s="277">
        <v>0</v>
      </c>
      <c r="AV61" s="277">
        <v>0</v>
      </c>
      <c r="AW61" s="277">
        <v>0</v>
      </c>
      <c r="AX61" s="277">
        <v>0</v>
      </c>
      <c r="AY61" s="277">
        <v>0</v>
      </c>
      <c r="AZ61" s="277">
        <v>0</v>
      </c>
      <c r="BA61" s="277">
        <v>0</v>
      </c>
      <c r="BB61" s="277">
        <v>0</v>
      </c>
      <c r="BC61" s="277">
        <v>0</v>
      </c>
      <c r="BD61" s="277">
        <v>0</v>
      </c>
      <c r="BE61" s="277">
        <v>0</v>
      </c>
      <c r="BF61" s="277">
        <v>0</v>
      </c>
      <c r="BG61" s="277">
        <v>0</v>
      </c>
      <c r="BH61" s="277">
        <v>0</v>
      </c>
      <c r="BI61" s="277">
        <v>0</v>
      </c>
      <c r="BJ61" s="277">
        <v>0</v>
      </c>
      <c r="BK61" s="277">
        <v>0</v>
      </c>
      <c r="BL61" s="277">
        <v>0</v>
      </c>
      <c r="BM61" s="277">
        <v>0</v>
      </c>
      <c r="BN61" s="277">
        <v>0</v>
      </c>
      <c r="BO61" s="277">
        <v>0</v>
      </c>
      <c r="BP61" s="277">
        <v>0</v>
      </c>
      <c r="BQ61" s="277">
        <v>0</v>
      </c>
      <c r="BR61" s="277">
        <v>0</v>
      </c>
      <c r="BS61" s="277">
        <v>0</v>
      </c>
      <c r="BT61" s="277">
        <v>0</v>
      </c>
      <c r="BU61" s="277">
        <v>0</v>
      </c>
      <c r="BV61" s="277">
        <v>0</v>
      </c>
      <c r="BW61" s="277">
        <v>0</v>
      </c>
      <c r="BX61" s="277">
        <v>0</v>
      </c>
      <c r="BY61" s="277">
        <v>0</v>
      </c>
      <c r="BZ61" s="277">
        <v>0</v>
      </c>
      <c r="CA61" s="277">
        <v>0</v>
      </c>
      <c r="CB61" s="277">
        <v>0</v>
      </c>
      <c r="CC61" s="277">
        <v>0</v>
      </c>
      <c r="CD61" s="277">
        <v>0</v>
      </c>
      <c r="CE61" s="277">
        <v>0</v>
      </c>
      <c r="CF61" s="277">
        <v>0</v>
      </c>
      <c r="CG61" s="277">
        <v>0</v>
      </c>
      <c r="CH61" s="277">
        <v>0</v>
      </c>
      <c r="CI61" s="277">
        <v>0</v>
      </c>
      <c r="CJ61" s="277">
        <v>0</v>
      </c>
      <c r="CK61" s="277">
        <v>0</v>
      </c>
      <c r="CL61" s="277">
        <v>0</v>
      </c>
      <c r="CM61" s="277">
        <v>0</v>
      </c>
      <c r="CN61" s="277">
        <v>0</v>
      </c>
      <c r="CO61" s="277">
        <v>0</v>
      </c>
      <c r="CP61" s="277">
        <v>0</v>
      </c>
      <c r="CQ61" s="277">
        <v>0</v>
      </c>
      <c r="CR61" s="277">
        <v>0</v>
      </c>
      <c r="CS61" s="277">
        <v>0</v>
      </c>
      <c r="CT61" s="277">
        <v>0</v>
      </c>
      <c r="CU61" s="277">
        <v>0</v>
      </c>
      <c r="CV61" s="277">
        <v>0</v>
      </c>
      <c r="CW61" s="277">
        <v>0</v>
      </c>
      <c r="CX61" s="277">
        <v>0</v>
      </c>
      <c r="CY61" s="277">
        <v>0</v>
      </c>
      <c r="CZ61" s="277">
        <v>11</v>
      </c>
      <c r="DA61" s="277">
        <v>0</v>
      </c>
      <c r="DB61" s="277">
        <v>0</v>
      </c>
      <c r="DC61" s="277">
        <v>0</v>
      </c>
      <c r="DD61" s="277">
        <v>0</v>
      </c>
      <c r="DE61" s="277">
        <v>0</v>
      </c>
      <c r="DF61" s="277">
        <v>0</v>
      </c>
      <c r="DG61" s="277">
        <v>0</v>
      </c>
      <c r="DH61" s="277">
        <v>0</v>
      </c>
      <c r="DI61" s="277">
        <v>0</v>
      </c>
      <c r="DJ61" s="277">
        <v>0</v>
      </c>
      <c r="DK61" s="277">
        <v>0</v>
      </c>
      <c r="DL61" s="277">
        <v>0</v>
      </c>
      <c r="DM61" s="277">
        <v>0</v>
      </c>
      <c r="DN61" s="277">
        <v>0</v>
      </c>
      <c r="DO61" s="277">
        <v>0</v>
      </c>
      <c r="DP61" s="277">
        <v>0</v>
      </c>
      <c r="DQ61" s="277">
        <v>0</v>
      </c>
      <c r="DR61" s="277">
        <v>0</v>
      </c>
      <c r="DS61" s="277">
        <v>0</v>
      </c>
      <c r="DT61" s="277">
        <v>0</v>
      </c>
      <c r="DU61" s="277">
        <v>0</v>
      </c>
      <c r="DV61" s="277">
        <v>0</v>
      </c>
      <c r="DW61" s="277">
        <v>0</v>
      </c>
      <c r="DX61" s="277">
        <v>0</v>
      </c>
      <c r="DY61" s="277">
        <v>0</v>
      </c>
      <c r="DZ61" s="277">
        <v>0</v>
      </c>
      <c r="EA61" s="277">
        <v>0</v>
      </c>
      <c r="EB61" s="277">
        <v>0</v>
      </c>
      <c r="EC61" s="277">
        <v>0</v>
      </c>
      <c r="ED61" s="277">
        <v>0</v>
      </c>
      <c r="EE61" s="277">
        <v>0</v>
      </c>
      <c r="EF61" s="277">
        <v>0</v>
      </c>
      <c r="EG61" s="277">
        <v>0</v>
      </c>
      <c r="EH61" s="277">
        <v>0</v>
      </c>
      <c r="EI61" s="277">
        <v>0</v>
      </c>
      <c r="EJ61" s="277">
        <v>0</v>
      </c>
      <c r="EK61" s="277">
        <v>0</v>
      </c>
      <c r="EL61" s="277">
        <v>0</v>
      </c>
      <c r="EM61" s="277">
        <v>0</v>
      </c>
      <c r="EN61" s="277">
        <v>0</v>
      </c>
      <c r="EO61" s="277">
        <v>0</v>
      </c>
      <c r="EP61" s="277">
        <v>0</v>
      </c>
      <c r="EQ61" s="277">
        <v>0</v>
      </c>
      <c r="ER61" s="277">
        <v>0</v>
      </c>
      <c r="ES61" s="277">
        <v>0</v>
      </c>
      <c r="ET61" s="277">
        <v>0</v>
      </c>
      <c r="EU61" s="277">
        <v>0</v>
      </c>
      <c r="EV61" s="277">
        <v>0</v>
      </c>
      <c r="EW61" s="277">
        <v>0</v>
      </c>
      <c r="EX61" s="277">
        <v>0</v>
      </c>
      <c r="EY61" s="277">
        <v>0</v>
      </c>
      <c r="EZ61" s="277">
        <v>0</v>
      </c>
      <c r="FA61" s="277">
        <v>0</v>
      </c>
      <c r="FB61" s="277">
        <v>0</v>
      </c>
      <c r="FC61" s="277">
        <v>0</v>
      </c>
      <c r="FD61" s="277">
        <v>0</v>
      </c>
      <c r="FE61" s="277">
        <v>0</v>
      </c>
      <c r="FF61" s="277">
        <v>0</v>
      </c>
      <c r="FG61" s="277">
        <v>0</v>
      </c>
      <c r="FH61" s="277">
        <v>17</v>
      </c>
      <c r="FI61" s="277">
        <v>0</v>
      </c>
      <c r="FJ61" s="277">
        <v>0</v>
      </c>
      <c r="FK61" s="277">
        <v>0</v>
      </c>
      <c r="FL61" s="277">
        <v>0</v>
      </c>
      <c r="FM61" s="277">
        <v>0</v>
      </c>
      <c r="FN61" s="277">
        <v>0</v>
      </c>
      <c r="FO61" s="277">
        <v>0</v>
      </c>
      <c r="FP61" s="277">
        <v>0</v>
      </c>
      <c r="FQ61" s="277">
        <v>0</v>
      </c>
      <c r="FR61" s="277">
        <v>0</v>
      </c>
      <c r="FS61" s="277">
        <v>0</v>
      </c>
      <c r="FT61" s="277">
        <v>0</v>
      </c>
      <c r="FU61" s="277">
        <v>0</v>
      </c>
      <c r="FV61" s="277">
        <v>0</v>
      </c>
      <c r="FW61" s="277">
        <v>18</v>
      </c>
      <c r="FX61" s="277">
        <v>0</v>
      </c>
      <c r="FY61" s="277">
        <v>0</v>
      </c>
      <c r="FZ61" s="277">
        <v>0</v>
      </c>
      <c r="GA61" s="277">
        <v>0</v>
      </c>
      <c r="GB61" s="277">
        <v>0</v>
      </c>
      <c r="GC61" s="277">
        <v>0</v>
      </c>
      <c r="GD61" s="277">
        <v>0</v>
      </c>
      <c r="GE61" s="277">
        <v>0</v>
      </c>
      <c r="GF61" s="277">
        <v>0</v>
      </c>
      <c r="GG61" s="277">
        <v>0</v>
      </c>
      <c r="GH61" s="277">
        <v>0</v>
      </c>
      <c r="GI61" s="277">
        <v>0</v>
      </c>
      <c r="GJ61" s="277">
        <v>0</v>
      </c>
      <c r="GK61" s="277">
        <v>0</v>
      </c>
      <c r="GL61" s="277">
        <v>17</v>
      </c>
      <c r="GM61" s="277">
        <v>0</v>
      </c>
      <c r="GN61" s="277">
        <v>0</v>
      </c>
      <c r="GO61" s="277">
        <v>0</v>
      </c>
      <c r="GP61" s="277">
        <v>0</v>
      </c>
      <c r="GQ61" s="277">
        <v>0</v>
      </c>
      <c r="GR61" s="277">
        <v>0</v>
      </c>
      <c r="GS61" s="277">
        <v>0</v>
      </c>
      <c r="GT61" s="277">
        <v>0</v>
      </c>
      <c r="GU61" s="277">
        <v>0</v>
      </c>
      <c r="GV61" s="277">
        <v>0</v>
      </c>
      <c r="GW61" s="277">
        <v>0</v>
      </c>
      <c r="GX61" s="277">
        <v>0</v>
      </c>
      <c r="GY61" s="277">
        <v>11</v>
      </c>
      <c r="GZ61" s="277">
        <v>0</v>
      </c>
      <c r="HA61" s="277">
        <v>0</v>
      </c>
      <c r="HB61" s="277">
        <v>0</v>
      </c>
      <c r="HC61" s="277">
        <v>0</v>
      </c>
      <c r="HD61" s="277">
        <v>0</v>
      </c>
      <c r="HE61" s="277">
        <v>0</v>
      </c>
      <c r="HF61" s="277">
        <v>0</v>
      </c>
      <c r="HG61" s="277">
        <v>0</v>
      </c>
      <c r="HH61" s="277">
        <v>5</v>
      </c>
      <c r="HI61" s="277">
        <v>0</v>
      </c>
      <c r="HJ61" s="277">
        <v>0</v>
      </c>
      <c r="HK61" s="277">
        <v>0</v>
      </c>
      <c r="HL61" s="277">
        <v>0</v>
      </c>
      <c r="HM61" s="277">
        <v>0</v>
      </c>
      <c r="HN61" s="277">
        <v>0</v>
      </c>
      <c r="HO61" s="277">
        <v>0</v>
      </c>
      <c r="HP61" s="277">
        <v>0</v>
      </c>
      <c r="HQ61" s="277">
        <v>0</v>
      </c>
      <c r="HR61" s="277">
        <v>0</v>
      </c>
      <c r="HS61" s="277">
        <v>0</v>
      </c>
      <c r="HT61" s="277">
        <v>0</v>
      </c>
      <c r="HU61" s="277">
        <v>0</v>
      </c>
      <c r="HV61" s="277">
        <v>0</v>
      </c>
      <c r="HW61" s="277">
        <v>0</v>
      </c>
      <c r="HX61" s="277">
        <v>0</v>
      </c>
      <c r="HY61" s="277">
        <v>0</v>
      </c>
      <c r="HZ61" s="277">
        <v>0</v>
      </c>
      <c r="IA61" s="277">
        <v>0</v>
      </c>
      <c r="IB61" s="277">
        <v>0</v>
      </c>
      <c r="IC61" s="277">
        <v>0</v>
      </c>
      <c r="ID61" s="277">
        <v>0</v>
      </c>
      <c r="IE61" s="277">
        <v>0</v>
      </c>
      <c r="IF61" s="277">
        <v>0</v>
      </c>
      <c r="IG61" s="277">
        <v>0</v>
      </c>
      <c r="IH61" s="277">
        <v>0</v>
      </c>
      <c r="II61" s="277">
        <v>0</v>
      </c>
      <c r="IJ61" s="277">
        <v>0</v>
      </c>
      <c r="IK61" s="277">
        <v>0</v>
      </c>
      <c r="IL61" s="277">
        <v>0</v>
      </c>
      <c r="IM61" s="277">
        <v>0</v>
      </c>
      <c r="IN61" s="277">
        <v>0</v>
      </c>
      <c r="IO61" s="277">
        <v>0</v>
      </c>
      <c r="IP61" s="277">
        <v>0</v>
      </c>
      <c r="IQ61" s="277">
        <v>0</v>
      </c>
      <c r="IR61" s="277">
        <v>0</v>
      </c>
      <c r="IS61" s="277">
        <v>0</v>
      </c>
      <c r="IT61" s="277">
        <v>0</v>
      </c>
      <c r="IU61" s="277">
        <v>0</v>
      </c>
      <c r="IV61" s="277">
        <v>0</v>
      </c>
      <c r="IW61" s="277">
        <v>0</v>
      </c>
      <c r="IX61" s="277">
        <v>0</v>
      </c>
      <c r="IY61" s="277">
        <v>0</v>
      </c>
      <c r="IZ61" s="277">
        <v>0</v>
      </c>
      <c r="JA61" s="277">
        <v>0</v>
      </c>
      <c r="JB61" s="277">
        <v>0</v>
      </c>
      <c r="JC61" s="277">
        <v>0</v>
      </c>
      <c r="JD61" s="277">
        <v>0</v>
      </c>
      <c r="JE61" s="277">
        <v>0</v>
      </c>
      <c r="JF61" s="277">
        <v>0</v>
      </c>
      <c r="JG61" s="277">
        <v>0</v>
      </c>
      <c r="JH61" s="277">
        <v>0</v>
      </c>
      <c r="JI61" s="277">
        <v>0</v>
      </c>
      <c r="JJ61" s="277">
        <v>0</v>
      </c>
      <c r="JK61" s="277">
        <v>0</v>
      </c>
      <c r="JL61" s="277">
        <v>0</v>
      </c>
      <c r="JM61" s="277">
        <v>0</v>
      </c>
      <c r="JN61" s="277">
        <v>0</v>
      </c>
      <c r="JO61" s="277">
        <v>0</v>
      </c>
      <c r="JP61" s="277">
        <v>0</v>
      </c>
      <c r="JQ61" s="277">
        <v>0</v>
      </c>
      <c r="JR61" s="277">
        <v>0</v>
      </c>
      <c r="JS61" s="277">
        <v>0</v>
      </c>
      <c r="JT61" s="277">
        <v>0</v>
      </c>
      <c r="JU61" s="277">
        <v>0</v>
      </c>
      <c r="JV61" s="277">
        <v>0</v>
      </c>
      <c r="JW61" s="277">
        <v>0</v>
      </c>
      <c r="JX61" s="277">
        <v>0</v>
      </c>
      <c r="JY61" s="277">
        <v>0</v>
      </c>
      <c r="JZ61" s="277">
        <v>0</v>
      </c>
      <c r="KA61" s="277">
        <v>0</v>
      </c>
      <c r="KB61" s="277">
        <v>0</v>
      </c>
      <c r="KC61" s="277">
        <v>0</v>
      </c>
      <c r="KD61" s="277">
        <v>0</v>
      </c>
      <c r="KE61" s="277">
        <v>0</v>
      </c>
      <c r="KF61" s="277">
        <v>0</v>
      </c>
      <c r="KG61" s="277">
        <v>0</v>
      </c>
      <c r="KH61" s="277">
        <v>0</v>
      </c>
      <c r="KI61" s="277">
        <v>0</v>
      </c>
      <c r="KJ61" s="277">
        <v>0</v>
      </c>
      <c r="KK61" s="277">
        <v>0</v>
      </c>
      <c r="KL61" s="277">
        <v>0</v>
      </c>
      <c r="KM61" s="277">
        <v>0</v>
      </c>
      <c r="KN61" s="277">
        <v>0</v>
      </c>
      <c r="KO61" s="277">
        <v>0</v>
      </c>
      <c r="KP61" s="277">
        <v>0</v>
      </c>
      <c r="KQ61" s="277">
        <v>0</v>
      </c>
      <c r="KR61" s="277">
        <v>0</v>
      </c>
      <c r="KS61" s="277">
        <v>0</v>
      </c>
      <c r="KT61" s="277">
        <v>0</v>
      </c>
      <c r="KU61" s="277">
        <v>0</v>
      </c>
      <c r="KV61" s="277">
        <v>0</v>
      </c>
      <c r="KW61" s="277">
        <v>0</v>
      </c>
      <c r="KX61" s="277">
        <v>0</v>
      </c>
      <c r="KY61" s="277">
        <v>0</v>
      </c>
      <c r="KZ61" s="277">
        <v>0</v>
      </c>
      <c r="LA61" s="277">
        <v>0</v>
      </c>
      <c r="LB61" s="277">
        <v>0</v>
      </c>
      <c r="LC61" s="277">
        <v>0</v>
      </c>
      <c r="LD61" s="277">
        <v>0</v>
      </c>
      <c r="LE61" s="277">
        <v>0</v>
      </c>
      <c r="LF61" s="277">
        <v>0</v>
      </c>
      <c r="LG61" s="277">
        <v>0</v>
      </c>
      <c r="LH61" s="277">
        <v>0</v>
      </c>
      <c r="LI61" s="277">
        <v>0</v>
      </c>
      <c r="LJ61" s="277">
        <v>0</v>
      </c>
      <c r="LK61" s="277">
        <v>0</v>
      </c>
      <c r="LL61" s="277">
        <v>0</v>
      </c>
      <c r="LM61" s="277">
        <v>0</v>
      </c>
      <c r="LN61" s="277">
        <v>0</v>
      </c>
      <c r="LO61" s="277">
        <v>0</v>
      </c>
      <c r="LP61" s="277">
        <v>0</v>
      </c>
      <c r="LQ61" s="277">
        <v>0</v>
      </c>
      <c r="LR61" s="277">
        <v>0</v>
      </c>
      <c r="LS61" s="277">
        <v>0</v>
      </c>
      <c r="LT61" s="277">
        <v>0</v>
      </c>
      <c r="LU61" s="277">
        <v>0</v>
      </c>
      <c r="LV61" s="277">
        <v>0</v>
      </c>
      <c r="LW61" s="277">
        <v>0</v>
      </c>
      <c r="LX61" s="277">
        <v>0</v>
      </c>
      <c r="LY61" s="277">
        <v>0</v>
      </c>
      <c r="LZ61" s="277">
        <v>0</v>
      </c>
      <c r="MA61" s="277">
        <v>0</v>
      </c>
      <c r="MB61" s="277">
        <v>0</v>
      </c>
      <c r="MC61" s="277">
        <v>0</v>
      </c>
      <c r="MD61" s="277">
        <v>0</v>
      </c>
      <c r="ME61" s="277">
        <v>0</v>
      </c>
      <c r="MF61" s="277">
        <v>0</v>
      </c>
      <c r="MG61" s="277">
        <v>0</v>
      </c>
      <c r="MH61" s="277">
        <v>0</v>
      </c>
      <c r="MI61" s="277">
        <v>0</v>
      </c>
      <c r="MJ61" s="277">
        <v>0</v>
      </c>
      <c r="MK61" s="277">
        <v>0</v>
      </c>
      <c r="ML61" s="277">
        <v>0</v>
      </c>
      <c r="MM61" s="277">
        <v>0</v>
      </c>
      <c r="MN61" s="277">
        <v>0</v>
      </c>
      <c r="MO61" s="277">
        <v>0</v>
      </c>
      <c r="MP61" s="277">
        <v>0</v>
      </c>
      <c r="MQ61" s="277">
        <v>0</v>
      </c>
      <c r="MR61" s="277">
        <v>0</v>
      </c>
      <c r="MS61" s="277">
        <v>0</v>
      </c>
      <c r="MT61" s="277">
        <v>0</v>
      </c>
      <c r="MU61" s="277">
        <v>0</v>
      </c>
      <c r="MV61" s="277">
        <v>0</v>
      </c>
      <c r="MW61" s="277">
        <v>0</v>
      </c>
      <c r="MX61" s="277">
        <v>0</v>
      </c>
      <c r="MY61" s="277">
        <v>0</v>
      </c>
      <c r="MZ61" s="277">
        <v>0</v>
      </c>
      <c r="NA61" s="277">
        <v>0</v>
      </c>
      <c r="NB61" s="277">
        <v>0</v>
      </c>
      <c r="NC61" s="277">
        <v>0</v>
      </c>
      <c r="ND61" s="277">
        <v>0</v>
      </c>
      <c r="NE61" s="277">
        <v>0</v>
      </c>
      <c r="NF61" s="277">
        <v>0</v>
      </c>
      <c r="NG61" s="277">
        <v>0</v>
      </c>
      <c r="NH61" s="277">
        <v>0</v>
      </c>
      <c r="NI61" s="277">
        <v>0</v>
      </c>
      <c r="NJ61" s="277">
        <v>0</v>
      </c>
      <c r="NK61" s="277">
        <v>0</v>
      </c>
      <c r="NL61" s="277">
        <v>0</v>
      </c>
      <c r="NM61" s="277">
        <v>0</v>
      </c>
      <c r="NN61" s="277">
        <v>0</v>
      </c>
      <c r="NO61" s="277">
        <v>0</v>
      </c>
      <c r="NP61" s="277">
        <v>0</v>
      </c>
      <c r="NQ61" s="277">
        <v>0</v>
      </c>
      <c r="NR61" s="277">
        <v>0</v>
      </c>
      <c r="NS61" s="277">
        <v>0</v>
      </c>
      <c r="NT61" s="277">
        <v>0</v>
      </c>
      <c r="NU61" s="277">
        <v>0</v>
      </c>
      <c r="NV61" s="277">
        <v>0</v>
      </c>
      <c r="NW61" s="277">
        <v>0</v>
      </c>
      <c r="NX61" s="277">
        <v>0</v>
      </c>
      <c r="NY61" s="277">
        <v>0</v>
      </c>
      <c r="NZ61" s="277">
        <v>0</v>
      </c>
      <c r="OA61" s="277">
        <v>0</v>
      </c>
      <c r="OB61" s="277">
        <v>0</v>
      </c>
      <c r="OC61" s="277">
        <v>0</v>
      </c>
      <c r="OD61" s="277">
        <v>0</v>
      </c>
      <c r="OE61" s="277">
        <v>0</v>
      </c>
      <c r="OF61" s="277">
        <v>0</v>
      </c>
      <c r="OG61" s="277">
        <v>0</v>
      </c>
      <c r="OH61" s="277">
        <v>0</v>
      </c>
      <c r="OI61" s="277">
        <v>0</v>
      </c>
      <c r="OJ61" s="277">
        <v>0</v>
      </c>
      <c r="OK61" s="277">
        <v>0</v>
      </c>
      <c r="OL61" s="277">
        <v>0</v>
      </c>
      <c r="OM61" s="277">
        <v>0</v>
      </c>
      <c r="ON61" s="277">
        <v>22</v>
      </c>
      <c r="OO61" s="277">
        <v>0</v>
      </c>
      <c r="OP61" s="277">
        <v>0</v>
      </c>
      <c r="OQ61" s="277">
        <v>0</v>
      </c>
      <c r="OR61" s="277">
        <v>0</v>
      </c>
      <c r="OS61" s="277">
        <v>0</v>
      </c>
      <c r="OT61" s="277">
        <v>0</v>
      </c>
      <c r="OU61" s="277">
        <v>0</v>
      </c>
      <c r="OV61" s="277">
        <v>0</v>
      </c>
      <c r="OW61" s="277">
        <v>23</v>
      </c>
      <c r="OX61" s="277">
        <v>0</v>
      </c>
      <c r="OY61" s="277">
        <v>0</v>
      </c>
      <c r="OZ61" s="277">
        <v>0</v>
      </c>
      <c r="PA61" s="277">
        <v>0</v>
      </c>
      <c r="PB61" s="277">
        <v>0</v>
      </c>
      <c r="PC61" s="277">
        <v>26</v>
      </c>
      <c r="PD61" s="277">
        <v>0</v>
      </c>
      <c r="PE61" s="277">
        <v>0</v>
      </c>
      <c r="PF61" s="277">
        <v>0</v>
      </c>
      <c r="PG61" s="277">
        <v>0</v>
      </c>
      <c r="PH61" s="277">
        <v>0</v>
      </c>
      <c r="PI61" s="277">
        <v>0</v>
      </c>
      <c r="PJ61" s="277">
        <v>0</v>
      </c>
      <c r="PK61" s="277">
        <v>0</v>
      </c>
      <c r="PL61" s="277">
        <v>0</v>
      </c>
      <c r="PM61" s="277">
        <v>0</v>
      </c>
      <c r="PN61" s="277">
        <v>0</v>
      </c>
      <c r="PO61" s="277">
        <v>0</v>
      </c>
      <c r="PP61" s="277">
        <v>0</v>
      </c>
      <c r="PQ61" s="277">
        <v>0</v>
      </c>
      <c r="PR61" s="277">
        <v>17</v>
      </c>
      <c r="PS61" s="277">
        <v>0</v>
      </c>
      <c r="PT61" s="277">
        <v>0</v>
      </c>
      <c r="PU61" s="277">
        <v>0</v>
      </c>
      <c r="PV61" s="277">
        <v>0</v>
      </c>
      <c r="PW61" s="277">
        <v>0</v>
      </c>
      <c r="PX61" s="277">
        <v>0</v>
      </c>
      <c r="PY61" s="277">
        <v>0</v>
      </c>
      <c r="PZ61" s="277">
        <v>0</v>
      </c>
      <c r="QA61" s="277">
        <v>10</v>
      </c>
      <c r="QB61" s="277">
        <v>0</v>
      </c>
      <c r="QC61" s="277">
        <v>0</v>
      </c>
      <c r="QD61" s="277">
        <v>0</v>
      </c>
      <c r="QE61" s="277">
        <v>0</v>
      </c>
      <c r="QF61" s="277">
        <v>0</v>
      </c>
      <c r="QG61" s="277">
        <v>0</v>
      </c>
      <c r="QH61" s="277">
        <v>0</v>
      </c>
      <c r="QI61" s="277">
        <v>0</v>
      </c>
      <c r="QJ61" s="277">
        <v>0</v>
      </c>
      <c r="QK61" s="277">
        <v>0</v>
      </c>
      <c r="QL61" s="277">
        <v>0</v>
      </c>
      <c r="QM61" s="277">
        <v>0</v>
      </c>
      <c r="QN61" s="277">
        <v>0</v>
      </c>
      <c r="QO61" s="277">
        <v>0</v>
      </c>
      <c r="QP61" s="277">
        <v>0</v>
      </c>
      <c r="QQ61" s="277">
        <v>0</v>
      </c>
      <c r="QR61" s="277">
        <v>0</v>
      </c>
      <c r="QS61" s="277">
        <v>0</v>
      </c>
      <c r="QT61" s="277">
        <v>0</v>
      </c>
      <c r="QU61" s="277">
        <v>0</v>
      </c>
      <c r="QV61" s="277">
        <v>0</v>
      </c>
      <c r="QW61" s="277">
        <v>0</v>
      </c>
      <c r="QX61" s="277">
        <v>0</v>
      </c>
      <c r="QY61" s="277">
        <v>0</v>
      </c>
      <c r="QZ61" s="277">
        <v>0</v>
      </c>
      <c r="RA61" s="277">
        <v>0</v>
      </c>
      <c r="RB61" s="277">
        <v>0</v>
      </c>
      <c r="RC61" s="277">
        <v>0</v>
      </c>
      <c r="RD61" s="277">
        <v>0</v>
      </c>
      <c r="RE61" s="277">
        <v>0</v>
      </c>
      <c r="RF61" s="277">
        <v>0</v>
      </c>
      <c r="RG61" s="277">
        <v>0</v>
      </c>
      <c r="RH61" s="277">
        <v>0</v>
      </c>
      <c r="RI61" s="277">
        <v>22</v>
      </c>
      <c r="RJ61" s="277">
        <v>0</v>
      </c>
      <c r="RK61" s="277">
        <v>0</v>
      </c>
      <c r="RL61" s="277">
        <v>0</v>
      </c>
      <c r="RM61" s="277">
        <v>0</v>
      </c>
      <c r="RN61" s="277">
        <v>0</v>
      </c>
      <c r="RO61" s="277">
        <v>15</v>
      </c>
      <c r="RP61" s="277">
        <v>0</v>
      </c>
      <c r="RQ61" s="277">
        <v>0</v>
      </c>
      <c r="RR61" s="277">
        <v>0</v>
      </c>
      <c r="RS61" s="277">
        <v>0</v>
      </c>
      <c r="RT61" s="277">
        <v>0</v>
      </c>
      <c r="RU61" s="277">
        <v>0</v>
      </c>
      <c r="RV61" s="277">
        <v>0</v>
      </c>
      <c r="RW61" s="277">
        <v>0</v>
      </c>
      <c r="RX61" s="277">
        <v>0</v>
      </c>
      <c r="RY61" s="277">
        <v>0</v>
      </c>
      <c r="RZ61" s="277">
        <v>0</v>
      </c>
      <c r="SA61" s="277">
        <v>0</v>
      </c>
      <c r="SB61" s="277">
        <v>0</v>
      </c>
      <c r="SC61" s="277">
        <v>0</v>
      </c>
      <c r="SD61" s="277">
        <v>0</v>
      </c>
      <c r="SE61" s="277">
        <v>0</v>
      </c>
      <c r="SF61" s="277">
        <v>0</v>
      </c>
      <c r="SG61" s="277">
        <v>0</v>
      </c>
      <c r="SH61" s="277">
        <v>0</v>
      </c>
      <c r="SI61" s="277">
        <v>0</v>
      </c>
      <c r="SJ61" s="277">
        <v>0</v>
      </c>
      <c r="SK61" s="277">
        <v>0</v>
      </c>
      <c r="SL61" s="277">
        <v>0</v>
      </c>
      <c r="SM61" s="277">
        <v>0</v>
      </c>
      <c r="SN61" s="277">
        <v>0</v>
      </c>
      <c r="SO61" s="277">
        <v>0</v>
      </c>
      <c r="SP61" s="277">
        <v>0</v>
      </c>
      <c r="SQ61" s="277">
        <v>0</v>
      </c>
      <c r="SR61" s="277">
        <v>0</v>
      </c>
      <c r="SS61" s="277">
        <v>0</v>
      </c>
      <c r="ST61" s="277">
        <v>0</v>
      </c>
      <c r="SU61" s="277">
        <v>0</v>
      </c>
      <c r="SV61" s="277">
        <v>16</v>
      </c>
      <c r="SW61" s="277">
        <v>0</v>
      </c>
      <c r="SX61" s="277">
        <v>0</v>
      </c>
      <c r="SY61" s="277">
        <v>14</v>
      </c>
      <c r="SZ61" s="277">
        <v>0</v>
      </c>
      <c r="TA61" s="277">
        <v>0</v>
      </c>
      <c r="TB61" s="277">
        <v>18</v>
      </c>
      <c r="TC61" s="277">
        <v>0</v>
      </c>
      <c r="TD61" s="277">
        <v>0</v>
      </c>
      <c r="TE61" s="277">
        <v>0</v>
      </c>
      <c r="TF61" s="277">
        <v>0</v>
      </c>
      <c r="TG61" s="277">
        <v>0</v>
      </c>
      <c r="TH61" s="277">
        <v>0</v>
      </c>
      <c r="TI61" s="277">
        <v>0</v>
      </c>
      <c r="TJ61" s="277">
        <v>0</v>
      </c>
      <c r="TK61" s="277">
        <v>0</v>
      </c>
      <c r="TL61" s="277">
        <v>0</v>
      </c>
      <c r="TM61" s="277">
        <v>0</v>
      </c>
      <c r="TN61" s="277">
        <v>0</v>
      </c>
      <c r="TO61" s="277">
        <v>0</v>
      </c>
      <c r="TP61" s="277">
        <v>0</v>
      </c>
      <c r="TQ61" s="277">
        <v>0</v>
      </c>
      <c r="TR61" s="277">
        <v>0</v>
      </c>
      <c r="TS61" s="277">
        <v>0</v>
      </c>
      <c r="TT61" s="277">
        <v>0</v>
      </c>
      <c r="TU61" s="277">
        <v>0</v>
      </c>
      <c r="TV61" s="277">
        <v>0</v>
      </c>
      <c r="TW61" s="277">
        <v>0</v>
      </c>
      <c r="TX61" s="277">
        <v>0</v>
      </c>
      <c r="TY61" s="277">
        <v>0</v>
      </c>
      <c r="TZ61" s="277">
        <v>0</v>
      </c>
      <c r="UA61" s="277">
        <v>0</v>
      </c>
      <c r="UB61" s="277">
        <v>0</v>
      </c>
      <c r="UC61" s="277">
        <v>0</v>
      </c>
      <c r="UD61" s="277">
        <v>0</v>
      </c>
      <c r="UE61" s="277">
        <v>0</v>
      </c>
      <c r="UF61" s="277">
        <v>0</v>
      </c>
      <c r="UG61" s="277">
        <v>0</v>
      </c>
      <c r="UH61" s="277">
        <v>0</v>
      </c>
      <c r="UI61" s="277">
        <v>0</v>
      </c>
      <c r="UJ61" s="277">
        <v>0</v>
      </c>
      <c r="UK61" s="277">
        <v>0</v>
      </c>
      <c r="UL61" s="277">
        <v>0</v>
      </c>
      <c r="UM61" s="277">
        <v>0</v>
      </c>
      <c r="UN61" s="277">
        <v>0</v>
      </c>
      <c r="UO61" s="277">
        <v>0</v>
      </c>
      <c r="UP61" s="277">
        <v>0</v>
      </c>
      <c r="UQ61" s="277">
        <v>0</v>
      </c>
      <c r="UR61" s="277">
        <v>0</v>
      </c>
      <c r="US61" s="277">
        <v>0</v>
      </c>
      <c r="UT61" s="277">
        <v>0</v>
      </c>
      <c r="UU61" s="277">
        <v>0</v>
      </c>
      <c r="UV61" s="277">
        <v>0</v>
      </c>
      <c r="UW61" s="277">
        <v>0</v>
      </c>
      <c r="UX61" s="277">
        <v>0</v>
      </c>
      <c r="UY61" s="277">
        <v>0</v>
      </c>
      <c r="UZ61" s="277">
        <v>0</v>
      </c>
      <c r="VA61" s="277">
        <v>0</v>
      </c>
      <c r="VB61" s="277">
        <v>0</v>
      </c>
      <c r="VC61" s="277">
        <v>0</v>
      </c>
      <c r="VD61" s="277">
        <v>0</v>
      </c>
      <c r="VE61" s="277">
        <v>0</v>
      </c>
      <c r="VF61" s="277">
        <v>0</v>
      </c>
      <c r="VG61" s="277">
        <v>0</v>
      </c>
      <c r="VH61" s="277">
        <v>0</v>
      </c>
      <c r="VI61" s="277">
        <v>0</v>
      </c>
      <c r="VJ61" s="277">
        <v>0</v>
      </c>
      <c r="VK61" s="277">
        <v>0</v>
      </c>
      <c r="VL61" s="277">
        <v>0</v>
      </c>
      <c r="VM61" s="277">
        <v>0</v>
      </c>
      <c r="VN61" s="277">
        <v>0</v>
      </c>
      <c r="VO61" s="277">
        <v>0</v>
      </c>
      <c r="VP61" s="277">
        <v>0</v>
      </c>
      <c r="VQ61" s="277">
        <v>0</v>
      </c>
      <c r="VR61" s="277">
        <v>0</v>
      </c>
      <c r="VS61" s="277">
        <v>0</v>
      </c>
      <c r="VT61" s="277">
        <v>0</v>
      </c>
      <c r="VU61" s="277">
        <v>0</v>
      </c>
      <c r="VV61" s="277">
        <v>0</v>
      </c>
      <c r="VW61" s="277">
        <v>0</v>
      </c>
      <c r="VX61" s="277">
        <v>0</v>
      </c>
      <c r="VY61" s="277">
        <v>0</v>
      </c>
      <c r="VZ61" s="277">
        <v>0</v>
      </c>
      <c r="WA61" s="277">
        <v>0</v>
      </c>
      <c r="WB61" s="277">
        <v>0</v>
      </c>
      <c r="WC61" s="277">
        <v>0</v>
      </c>
      <c r="WD61" s="277">
        <v>0</v>
      </c>
      <c r="WE61" s="277">
        <v>0</v>
      </c>
      <c r="WF61" s="277">
        <v>0</v>
      </c>
      <c r="WG61" s="277">
        <v>0</v>
      </c>
      <c r="WH61" s="277">
        <v>0</v>
      </c>
      <c r="WI61" s="277">
        <v>0</v>
      </c>
      <c r="WJ61" s="277">
        <v>0</v>
      </c>
      <c r="WK61" s="277">
        <v>0</v>
      </c>
      <c r="WL61" s="277">
        <v>0</v>
      </c>
      <c r="WM61" s="277">
        <v>0</v>
      </c>
      <c r="WN61" s="277">
        <v>0</v>
      </c>
      <c r="WO61" s="277">
        <v>0</v>
      </c>
      <c r="WP61" s="277">
        <v>0</v>
      </c>
      <c r="WQ61" s="277">
        <v>0</v>
      </c>
      <c r="WR61" s="277">
        <v>0</v>
      </c>
      <c r="WS61" s="277">
        <v>0</v>
      </c>
      <c r="WT61" s="277">
        <v>0</v>
      </c>
      <c r="WU61" s="277">
        <v>0</v>
      </c>
      <c r="WV61" s="277">
        <v>0</v>
      </c>
      <c r="WW61" s="277">
        <v>0</v>
      </c>
      <c r="WX61" s="277">
        <v>0</v>
      </c>
      <c r="WY61" s="277">
        <v>0</v>
      </c>
      <c r="WZ61" s="277">
        <v>0</v>
      </c>
      <c r="XA61" s="277">
        <v>0</v>
      </c>
      <c r="XB61" s="277">
        <v>0</v>
      </c>
      <c r="XC61" s="277">
        <v>9</v>
      </c>
      <c r="XD61" s="277">
        <v>0</v>
      </c>
      <c r="XE61" s="277">
        <v>0</v>
      </c>
      <c r="XF61" s="277">
        <v>0</v>
      </c>
      <c r="XG61" s="277">
        <v>0</v>
      </c>
      <c r="XH61" s="277">
        <v>0</v>
      </c>
      <c r="XI61" s="277">
        <v>9</v>
      </c>
      <c r="XJ61" s="277">
        <v>0</v>
      </c>
      <c r="XK61" s="277">
        <v>0</v>
      </c>
      <c r="XL61" s="277">
        <v>9</v>
      </c>
      <c r="XM61" s="277">
        <v>0</v>
      </c>
      <c r="XN61" s="277">
        <v>0</v>
      </c>
      <c r="XO61" s="277">
        <v>9</v>
      </c>
      <c r="XP61" s="277">
        <v>0</v>
      </c>
      <c r="XQ61" s="277">
        <v>0</v>
      </c>
      <c r="XR61" s="277">
        <v>20</v>
      </c>
      <c r="XS61" s="277">
        <v>0</v>
      </c>
      <c r="XT61" s="277">
        <v>0</v>
      </c>
      <c r="XU61" s="277">
        <v>0</v>
      </c>
      <c r="XV61" s="277">
        <v>0</v>
      </c>
      <c r="XW61" s="277">
        <v>0</v>
      </c>
      <c r="XX61" s="277">
        <v>4</v>
      </c>
      <c r="XY61" s="277">
        <v>0</v>
      </c>
      <c r="XZ61" s="277">
        <v>0</v>
      </c>
      <c r="YA61" s="277">
        <v>0</v>
      </c>
      <c r="YB61" s="277">
        <v>0</v>
      </c>
      <c r="YC61" s="277">
        <v>0</v>
      </c>
      <c r="YD61" s="277">
        <v>0</v>
      </c>
      <c r="YE61" s="277">
        <v>0</v>
      </c>
      <c r="YF61" s="277">
        <v>0</v>
      </c>
      <c r="YG61" s="277">
        <v>11</v>
      </c>
      <c r="YH61" s="277">
        <v>0</v>
      </c>
      <c r="YI61" s="277">
        <v>0</v>
      </c>
      <c r="YJ61" s="277">
        <v>0</v>
      </c>
      <c r="YK61" s="277">
        <v>0</v>
      </c>
      <c r="YL61" s="277">
        <v>0</v>
      </c>
      <c r="YM61" s="277">
        <v>19</v>
      </c>
      <c r="YN61" s="277">
        <v>0</v>
      </c>
      <c r="YO61" s="277">
        <v>0</v>
      </c>
      <c r="YP61" s="277">
        <v>14</v>
      </c>
      <c r="YQ61" s="277">
        <v>0</v>
      </c>
      <c r="YR61" s="277">
        <v>0</v>
      </c>
      <c r="YS61" s="277">
        <v>16</v>
      </c>
      <c r="YT61" s="277">
        <v>0</v>
      </c>
      <c r="YU61" s="277">
        <v>0</v>
      </c>
      <c r="YV61" s="277">
        <v>0</v>
      </c>
      <c r="YW61" s="277">
        <v>0</v>
      </c>
      <c r="YX61" s="277">
        <v>0</v>
      </c>
      <c r="YY61" s="277">
        <v>0</v>
      </c>
      <c r="YZ61" s="277">
        <v>0</v>
      </c>
      <c r="ZA61" s="277">
        <v>0</v>
      </c>
      <c r="ZB61" s="277">
        <v>0</v>
      </c>
      <c r="ZC61" s="277">
        <v>0</v>
      </c>
      <c r="ZD61" s="277">
        <v>0</v>
      </c>
      <c r="ZE61" s="277">
        <v>0</v>
      </c>
      <c r="ZF61" s="277">
        <v>0</v>
      </c>
      <c r="ZG61" s="277">
        <v>0</v>
      </c>
      <c r="ZH61" s="277">
        <v>0</v>
      </c>
      <c r="ZI61" s="277">
        <v>0</v>
      </c>
      <c r="ZJ61" s="277">
        <v>0</v>
      </c>
      <c r="ZK61" s="277">
        <v>13</v>
      </c>
      <c r="ZL61" s="277">
        <v>0</v>
      </c>
      <c r="ZM61" s="277">
        <v>0</v>
      </c>
      <c r="ZN61" s="277">
        <v>0</v>
      </c>
      <c r="ZO61" s="277">
        <v>0</v>
      </c>
      <c r="ZP61" s="277">
        <v>0</v>
      </c>
      <c r="ZQ61" s="277">
        <v>20</v>
      </c>
      <c r="ZR61" s="277">
        <v>0</v>
      </c>
      <c r="ZS61" s="277">
        <v>0</v>
      </c>
      <c r="ZT61" s="277">
        <v>8</v>
      </c>
      <c r="ZU61" s="277">
        <v>0</v>
      </c>
      <c r="ZV61" s="277">
        <v>0</v>
      </c>
      <c r="ZW61" s="277">
        <v>0</v>
      </c>
      <c r="ZX61" s="277">
        <v>0</v>
      </c>
      <c r="ZY61" s="277">
        <v>0</v>
      </c>
      <c r="ZZ61" s="277">
        <v>0</v>
      </c>
      <c r="AAA61" s="277">
        <v>0</v>
      </c>
      <c r="AAB61" s="277">
        <v>0</v>
      </c>
      <c r="AAC61" s="277">
        <v>0</v>
      </c>
      <c r="AAD61" s="277">
        <v>0</v>
      </c>
      <c r="AAE61" s="277">
        <v>19</v>
      </c>
      <c r="AAF61" s="277">
        <v>0</v>
      </c>
      <c r="AAG61" s="277">
        <v>0</v>
      </c>
      <c r="AAH61" s="277">
        <v>0</v>
      </c>
      <c r="AAI61" s="277">
        <v>0</v>
      </c>
      <c r="AAJ61" s="277">
        <v>0</v>
      </c>
      <c r="AAK61" s="277">
        <v>0</v>
      </c>
      <c r="AAL61" s="277">
        <v>0</v>
      </c>
      <c r="AAM61" s="277">
        <v>0</v>
      </c>
      <c r="AAN61" s="277">
        <v>0</v>
      </c>
      <c r="AAO61" s="181"/>
    </row>
    <row r="62" spans="1:731" ht="18.600000000000001" thickBot="1" x14ac:dyDescent="0.4">
      <c r="D62" s="3" t="s">
        <v>458</v>
      </c>
      <c r="F62" s="3">
        <v>666518</v>
      </c>
      <c r="G62" s="3" t="s">
        <v>79</v>
      </c>
      <c r="H62" s="275" t="str">
        <f t="shared" si="104"/>
        <v/>
      </c>
      <c r="I62" s="135">
        <f t="shared" si="104"/>
        <v>53.9375</v>
      </c>
      <c r="J62" s="276" t="str">
        <f t="shared" si="104"/>
        <v/>
      </c>
      <c r="K62" s="275" t="str" cm="1">
        <f t="array" ref="K62">IFERROR(
  _xlfn.STDEV.S(
    IF(
      ($AA$19:$AAN$19=K$50) *
      ($AA62:$AAN62&gt;0) *
      ($AA$17:$AAN$17 &gt;= $H$47) *
      ($AA$17:$AAN$17 &lt;= $I$47),
      $AA62:$AAN62
    )
  ),
  ""
)</f>
        <v/>
      </c>
      <c r="L62" s="135" cm="1">
        <f t="array" ref="L62">IFERROR(
  _xlfn.STDEV.S(
    IF(
      ($AA$19:$AAN$19=L$50) *
      ($AA62:$AAN62&gt;0) *
      ($AA$17:$AAN$17 &gt;= $H$47) *
      ($AA$17:$AAN$17 &lt;= $I$47),
      $AA62:$AAN62
    )
  ),
  ""
)</f>
        <v>14.561650547471148</v>
      </c>
      <c r="M62" s="276" t="str" cm="1">
        <f t="array" ref="M62">IFERROR(
  _xlfn.STDEV.S(
    IF(
      ($AA$19:$AAN$19=M$50) *
      ($AA62:$AAN62&gt;0) *
      ($AA$17:$AAN$17 &gt;= $H$47) *
      ($AA$17:$AAN$17 &lt;= $I$47),
      $AA62:$AAN62
    )
  ),
  ""
)</f>
        <v/>
      </c>
      <c r="N62" s="275">
        <f t="shared" si="105"/>
        <v>0</v>
      </c>
      <c r="O62" s="135">
        <f t="shared" si="105"/>
        <v>57</v>
      </c>
      <c r="P62" s="276">
        <f t="shared" si="105"/>
        <v>0</v>
      </c>
      <c r="Q62">
        <f>VLOOKUP($F62,Old!$C$23:$G$43,3)</f>
        <v>1</v>
      </c>
      <c r="R62" t="str">
        <f t="shared" si="106"/>
        <v/>
      </c>
      <c r="S62">
        <f t="shared" si="106"/>
        <v>53.9375</v>
      </c>
      <c r="T62" t="str">
        <f t="shared" si="107"/>
        <v/>
      </c>
      <c r="U62">
        <f>VLOOKUP($F62,Old!$C$23:$G$43,5)</f>
        <v>1</v>
      </c>
      <c r="V62" t="str">
        <f t="shared" si="108"/>
        <v/>
      </c>
      <c r="X62" s="204"/>
      <c r="Y62" s="281" t="e">
        <f>Y61/N45</f>
        <v>#VALUE!</v>
      </c>
      <c r="Z62" s="3">
        <v>666518</v>
      </c>
      <c r="AA62" s="277">
        <v>0</v>
      </c>
      <c r="AB62" s="277">
        <v>0</v>
      </c>
      <c r="AC62" s="277">
        <v>0</v>
      </c>
      <c r="AD62" s="277">
        <v>0</v>
      </c>
      <c r="AE62" s="277">
        <v>0</v>
      </c>
      <c r="AF62" s="277">
        <v>0</v>
      </c>
      <c r="AG62" s="277">
        <v>0</v>
      </c>
      <c r="AH62" s="277">
        <v>0</v>
      </c>
      <c r="AI62" s="277">
        <v>0</v>
      </c>
      <c r="AJ62" s="277">
        <v>0</v>
      </c>
      <c r="AK62" s="277">
        <v>0</v>
      </c>
      <c r="AL62" s="277">
        <v>0</v>
      </c>
      <c r="AM62" s="277">
        <v>0</v>
      </c>
      <c r="AN62" s="277">
        <v>0</v>
      </c>
      <c r="AO62" s="277">
        <v>0</v>
      </c>
      <c r="AP62" s="277">
        <v>0</v>
      </c>
      <c r="AQ62" s="277">
        <v>0</v>
      </c>
      <c r="AR62" s="277">
        <v>0</v>
      </c>
      <c r="AS62" s="277">
        <v>0</v>
      </c>
      <c r="AT62" s="277">
        <v>0</v>
      </c>
      <c r="AU62" s="277">
        <v>0</v>
      </c>
      <c r="AV62" s="277">
        <v>0</v>
      </c>
      <c r="AW62" s="277">
        <v>0</v>
      </c>
      <c r="AX62" s="277">
        <v>0</v>
      </c>
      <c r="AY62" s="277">
        <v>0</v>
      </c>
      <c r="AZ62" s="277">
        <v>0</v>
      </c>
      <c r="BA62" s="277">
        <v>0</v>
      </c>
      <c r="BB62" s="277">
        <v>0</v>
      </c>
      <c r="BC62" s="277">
        <v>0</v>
      </c>
      <c r="BD62" s="277">
        <v>0</v>
      </c>
      <c r="BE62" s="277">
        <v>0</v>
      </c>
      <c r="BF62" s="277">
        <v>0</v>
      </c>
      <c r="BG62" s="277">
        <v>0</v>
      </c>
      <c r="BH62" s="277">
        <v>0</v>
      </c>
      <c r="BI62" s="277">
        <v>0</v>
      </c>
      <c r="BJ62" s="277">
        <v>0</v>
      </c>
      <c r="BK62" s="277">
        <v>0</v>
      </c>
      <c r="BL62" s="277">
        <v>0</v>
      </c>
      <c r="BM62" s="277">
        <v>0</v>
      </c>
      <c r="BN62" s="277">
        <v>0</v>
      </c>
      <c r="BO62" s="277">
        <v>0</v>
      </c>
      <c r="BP62" s="277">
        <v>0</v>
      </c>
      <c r="BQ62" s="277">
        <v>0</v>
      </c>
      <c r="BR62" s="277">
        <v>0</v>
      </c>
      <c r="BS62" s="277">
        <v>0</v>
      </c>
      <c r="BT62" s="277">
        <v>0</v>
      </c>
      <c r="BU62" s="277">
        <v>0</v>
      </c>
      <c r="BV62" s="277">
        <v>0</v>
      </c>
      <c r="BW62" s="277">
        <v>0</v>
      </c>
      <c r="BX62" s="277">
        <v>0</v>
      </c>
      <c r="BY62" s="277">
        <v>0</v>
      </c>
      <c r="BZ62" s="277">
        <v>0</v>
      </c>
      <c r="CA62" s="277">
        <v>0</v>
      </c>
      <c r="CB62" s="277">
        <v>0</v>
      </c>
      <c r="CC62" s="277">
        <v>0</v>
      </c>
      <c r="CD62" s="277">
        <v>0</v>
      </c>
      <c r="CE62" s="277">
        <v>0</v>
      </c>
      <c r="CF62" s="277">
        <v>0</v>
      </c>
      <c r="CG62" s="277">
        <v>0</v>
      </c>
      <c r="CH62" s="277">
        <v>0</v>
      </c>
      <c r="CI62" s="277">
        <v>0</v>
      </c>
      <c r="CJ62" s="277">
        <v>0</v>
      </c>
      <c r="CK62" s="277">
        <v>0</v>
      </c>
      <c r="CL62" s="277">
        <v>0</v>
      </c>
      <c r="CM62" s="277">
        <v>0</v>
      </c>
      <c r="CN62" s="277">
        <v>0</v>
      </c>
      <c r="CO62" s="277">
        <v>0</v>
      </c>
      <c r="CP62" s="277">
        <v>0</v>
      </c>
      <c r="CQ62" s="277">
        <v>0</v>
      </c>
      <c r="CR62" s="277">
        <v>0</v>
      </c>
      <c r="CS62" s="277">
        <v>0</v>
      </c>
      <c r="CT62" s="277">
        <v>0</v>
      </c>
      <c r="CU62" s="277">
        <v>0</v>
      </c>
      <c r="CV62" s="277">
        <v>0</v>
      </c>
      <c r="CW62" s="277">
        <v>0</v>
      </c>
      <c r="CX62" s="277">
        <v>0</v>
      </c>
      <c r="CY62" s="277">
        <v>0</v>
      </c>
      <c r="CZ62" s="277">
        <v>0</v>
      </c>
      <c r="DA62" s="277">
        <v>0</v>
      </c>
      <c r="DB62" s="277">
        <v>0</v>
      </c>
      <c r="DC62" s="277">
        <v>0</v>
      </c>
      <c r="DD62" s="277">
        <v>0</v>
      </c>
      <c r="DE62" s="277">
        <v>0</v>
      </c>
      <c r="DF62" s="277">
        <v>0</v>
      </c>
      <c r="DG62" s="277">
        <v>0</v>
      </c>
      <c r="DH62" s="277">
        <v>0</v>
      </c>
      <c r="DI62" s="277">
        <v>0</v>
      </c>
      <c r="DJ62" s="277">
        <v>0</v>
      </c>
      <c r="DK62" s="277">
        <v>0</v>
      </c>
      <c r="DL62" s="277">
        <v>0</v>
      </c>
      <c r="DM62" s="277">
        <v>0</v>
      </c>
      <c r="DN62" s="277">
        <v>0</v>
      </c>
      <c r="DO62" s="277">
        <v>0</v>
      </c>
      <c r="DP62" s="277">
        <v>0</v>
      </c>
      <c r="DQ62" s="277">
        <v>0</v>
      </c>
      <c r="DR62" s="277">
        <v>0</v>
      </c>
      <c r="DS62" s="277">
        <v>0</v>
      </c>
      <c r="DT62" s="277">
        <v>0</v>
      </c>
      <c r="DU62" s="277">
        <v>0</v>
      </c>
      <c r="DV62" s="277">
        <v>0</v>
      </c>
      <c r="DW62" s="277">
        <v>0</v>
      </c>
      <c r="DX62" s="277">
        <v>0</v>
      </c>
      <c r="DY62" s="277">
        <v>0</v>
      </c>
      <c r="DZ62" s="277">
        <v>0</v>
      </c>
      <c r="EA62" s="277">
        <v>0</v>
      </c>
      <c r="EB62" s="277">
        <v>0</v>
      </c>
      <c r="EC62" s="277">
        <v>0</v>
      </c>
      <c r="ED62" s="277">
        <v>0</v>
      </c>
      <c r="EE62" s="277">
        <v>0</v>
      </c>
      <c r="EF62" s="277">
        <v>0</v>
      </c>
      <c r="EG62" s="277">
        <v>0</v>
      </c>
      <c r="EH62" s="277">
        <v>0</v>
      </c>
      <c r="EI62" s="277">
        <v>0</v>
      </c>
      <c r="EJ62" s="277">
        <v>0</v>
      </c>
      <c r="EK62" s="277">
        <v>0</v>
      </c>
      <c r="EL62" s="277">
        <v>0</v>
      </c>
      <c r="EM62" s="277">
        <v>0</v>
      </c>
      <c r="EN62" s="277">
        <v>0</v>
      </c>
      <c r="EO62" s="277">
        <v>0</v>
      </c>
      <c r="EP62" s="277">
        <v>0</v>
      </c>
      <c r="EQ62" s="277">
        <v>0</v>
      </c>
      <c r="ER62" s="277">
        <v>0</v>
      </c>
      <c r="ES62" s="277">
        <v>0</v>
      </c>
      <c r="ET62" s="277">
        <v>0</v>
      </c>
      <c r="EU62" s="277">
        <v>0</v>
      </c>
      <c r="EV62" s="277">
        <v>0</v>
      </c>
      <c r="EW62" s="277">
        <v>0</v>
      </c>
      <c r="EX62" s="277">
        <v>0</v>
      </c>
      <c r="EY62" s="277">
        <v>0</v>
      </c>
      <c r="EZ62" s="277">
        <v>0</v>
      </c>
      <c r="FA62" s="277">
        <v>0</v>
      </c>
      <c r="FB62" s="277">
        <v>0</v>
      </c>
      <c r="FC62" s="277">
        <v>0</v>
      </c>
      <c r="FD62" s="277">
        <v>0</v>
      </c>
      <c r="FE62" s="277">
        <v>0</v>
      </c>
      <c r="FF62" s="277">
        <v>0</v>
      </c>
      <c r="FG62" s="277">
        <v>0</v>
      </c>
      <c r="FH62" s="277">
        <v>0</v>
      </c>
      <c r="FI62" s="277">
        <v>0</v>
      </c>
      <c r="FJ62" s="277">
        <v>0</v>
      </c>
      <c r="FK62" s="277">
        <v>0</v>
      </c>
      <c r="FL62" s="277">
        <v>0</v>
      </c>
      <c r="FM62" s="277">
        <v>0</v>
      </c>
      <c r="FN62" s="277">
        <v>0</v>
      </c>
      <c r="FO62" s="277">
        <v>0</v>
      </c>
      <c r="FP62" s="277">
        <v>0</v>
      </c>
      <c r="FQ62" s="277">
        <v>0</v>
      </c>
      <c r="FR62" s="277">
        <v>0</v>
      </c>
      <c r="FS62" s="277">
        <v>0</v>
      </c>
      <c r="FT62" s="277">
        <v>0</v>
      </c>
      <c r="FU62" s="277">
        <v>0</v>
      </c>
      <c r="FV62" s="277">
        <v>0</v>
      </c>
      <c r="FW62" s="277">
        <v>0</v>
      </c>
      <c r="FX62" s="277">
        <v>0</v>
      </c>
      <c r="FY62" s="277">
        <v>0</v>
      </c>
      <c r="FZ62" s="277">
        <v>0</v>
      </c>
      <c r="GA62" s="277">
        <v>0</v>
      </c>
      <c r="GB62" s="277">
        <v>0</v>
      </c>
      <c r="GC62" s="277">
        <v>0</v>
      </c>
      <c r="GD62" s="277">
        <v>0</v>
      </c>
      <c r="GE62" s="277">
        <v>0</v>
      </c>
      <c r="GF62" s="277">
        <v>0</v>
      </c>
      <c r="GG62" s="277">
        <v>0</v>
      </c>
      <c r="GH62" s="277">
        <v>0</v>
      </c>
      <c r="GI62" s="277">
        <v>0</v>
      </c>
      <c r="GJ62" s="277">
        <v>0</v>
      </c>
      <c r="GK62" s="277">
        <v>0</v>
      </c>
      <c r="GL62" s="277">
        <v>0</v>
      </c>
      <c r="GM62" s="277">
        <v>0</v>
      </c>
      <c r="GN62" s="277">
        <v>0</v>
      </c>
      <c r="GO62" s="277">
        <v>0</v>
      </c>
      <c r="GP62" s="277">
        <v>0</v>
      </c>
      <c r="GQ62" s="277">
        <v>0</v>
      </c>
      <c r="GR62" s="277">
        <v>0</v>
      </c>
      <c r="GS62" s="277">
        <v>0</v>
      </c>
      <c r="GT62" s="277">
        <v>0</v>
      </c>
      <c r="GU62" s="277">
        <v>0</v>
      </c>
      <c r="GV62" s="277">
        <v>0</v>
      </c>
      <c r="GW62" s="277">
        <v>0</v>
      </c>
      <c r="GX62" s="277">
        <v>0</v>
      </c>
      <c r="GY62" s="277">
        <v>0</v>
      </c>
      <c r="GZ62" s="277">
        <v>0</v>
      </c>
      <c r="HA62" s="277">
        <v>0</v>
      </c>
      <c r="HB62" s="277">
        <v>0</v>
      </c>
      <c r="HC62" s="277">
        <v>0</v>
      </c>
      <c r="HD62" s="277">
        <v>0</v>
      </c>
      <c r="HE62" s="277">
        <v>0</v>
      </c>
      <c r="HF62" s="277">
        <v>0</v>
      </c>
      <c r="HG62" s="277">
        <v>0</v>
      </c>
      <c r="HH62" s="277">
        <v>0</v>
      </c>
      <c r="HI62" s="277">
        <v>0</v>
      </c>
      <c r="HJ62" s="277">
        <v>0</v>
      </c>
      <c r="HK62" s="277">
        <v>0</v>
      </c>
      <c r="HL62" s="277">
        <v>0</v>
      </c>
      <c r="HM62" s="277">
        <v>0</v>
      </c>
      <c r="HN62" s="277">
        <v>0</v>
      </c>
      <c r="HO62" s="277">
        <v>42</v>
      </c>
      <c r="HP62" s="277">
        <v>0</v>
      </c>
      <c r="HQ62" s="277">
        <v>0</v>
      </c>
      <c r="HR62" s="277">
        <v>27</v>
      </c>
      <c r="HS62" s="277">
        <v>0</v>
      </c>
      <c r="HT62" s="277">
        <v>0</v>
      </c>
      <c r="HU62" s="277">
        <v>28</v>
      </c>
      <c r="HV62" s="277">
        <v>0</v>
      </c>
      <c r="HW62" s="277">
        <v>0</v>
      </c>
      <c r="HX62" s="277">
        <v>6</v>
      </c>
      <c r="HY62" s="277">
        <v>0</v>
      </c>
      <c r="HZ62" s="277">
        <v>0</v>
      </c>
      <c r="IA62" s="277">
        <v>34</v>
      </c>
      <c r="IB62" s="277">
        <v>0</v>
      </c>
      <c r="IC62" s="277">
        <v>0</v>
      </c>
      <c r="ID62" s="277">
        <v>27</v>
      </c>
      <c r="IE62" s="277">
        <v>0</v>
      </c>
      <c r="IF62" s="277">
        <v>0</v>
      </c>
      <c r="IG62" s="277">
        <v>35</v>
      </c>
      <c r="IH62" s="277">
        <v>0</v>
      </c>
      <c r="II62" s="277">
        <v>0</v>
      </c>
      <c r="IJ62" s="277">
        <v>38</v>
      </c>
      <c r="IK62" s="277">
        <v>0</v>
      </c>
      <c r="IL62" s="277">
        <v>0</v>
      </c>
      <c r="IM62" s="277">
        <v>10</v>
      </c>
      <c r="IN62" s="277">
        <v>0</v>
      </c>
      <c r="IO62" s="277">
        <v>0</v>
      </c>
      <c r="IP62" s="277">
        <v>10</v>
      </c>
      <c r="IQ62" s="277">
        <v>0</v>
      </c>
      <c r="IR62" s="277">
        <v>0</v>
      </c>
      <c r="IS62" s="277">
        <v>51</v>
      </c>
      <c r="IT62" s="277">
        <v>0</v>
      </c>
      <c r="IU62" s="277">
        <v>0</v>
      </c>
      <c r="IV62" s="277">
        <v>33</v>
      </c>
      <c r="IW62" s="277">
        <v>0</v>
      </c>
      <c r="IX62" s="277">
        <v>0</v>
      </c>
      <c r="IY62" s="277">
        <v>25</v>
      </c>
      <c r="IZ62" s="277">
        <v>0</v>
      </c>
      <c r="JA62" s="277">
        <v>0</v>
      </c>
      <c r="JB62" s="277">
        <v>8</v>
      </c>
      <c r="JC62" s="277">
        <v>0</v>
      </c>
      <c r="JD62" s="277">
        <v>0</v>
      </c>
      <c r="JE62" s="277">
        <v>11</v>
      </c>
      <c r="JF62" s="277">
        <v>0</v>
      </c>
      <c r="JG62" s="277">
        <v>0</v>
      </c>
      <c r="JH62" s="277">
        <v>0</v>
      </c>
      <c r="JI62" s="277">
        <v>0</v>
      </c>
      <c r="JJ62" s="277">
        <v>0</v>
      </c>
      <c r="JK62" s="277">
        <v>0</v>
      </c>
      <c r="JL62" s="277">
        <v>0</v>
      </c>
      <c r="JM62" s="277">
        <v>0</v>
      </c>
      <c r="JN62" s="277">
        <v>0</v>
      </c>
      <c r="JO62" s="277">
        <v>0</v>
      </c>
      <c r="JP62" s="277">
        <v>0</v>
      </c>
      <c r="JQ62" s="277">
        <v>0</v>
      </c>
      <c r="JR62" s="277">
        <v>0</v>
      </c>
      <c r="JS62" s="277">
        <v>0</v>
      </c>
      <c r="JT62" s="277">
        <v>0</v>
      </c>
      <c r="JU62" s="277">
        <v>0</v>
      </c>
      <c r="JV62" s="277">
        <v>0</v>
      </c>
      <c r="JW62" s="277">
        <v>0</v>
      </c>
      <c r="JX62" s="277">
        <v>0</v>
      </c>
      <c r="JY62" s="277">
        <v>0</v>
      </c>
      <c r="JZ62" s="277">
        <v>0</v>
      </c>
      <c r="KA62" s="277">
        <v>0</v>
      </c>
      <c r="KB62" s="277">
        <v>0</v>
      </c>
      <c r="KC62" s="277">
        <v>0</v>
      </c>
      <c r="KD62" s="277">
        <v>0</v>
      </c>
      <c r="KE62" s="277">
        <v>0</v>
      </c>
      <c r="KF62" s="277">
        <v>0</v>
      </c>
      <c r="KG62" s="277">
        <v>0</v>
      </c>
      <c r="KH62" s="277">
        <v>0</v>
      </c>
      <c r="KI62" s="277">
        <v>0</v>
      </c>
      <c r="KJ62" s="277">
        <v>0</v>
      </c>
      <c r="KK62" s="277">
        <v>0</v>
      </c>
      <c r="KL62" s="277">
        <v>0</v>
      </c>
      <c r="KM62" s="277">
        <v>0</v>
      </c>
      <c r="KN62" s="277">
        <v>0</v>
      </c>
      <c r="KO62" s="277">
        <v>0</v>
      </c>
      <c r="KP62" s="277">
        <v>0</v>
      </c>
      <c r="KQ62" s="277">
        <v>0</v>
      </c>
      <c r="KR62" s="277">
        <v>0</v>
      </c>
      <c r="KS62" s="277">
        <v>0</v>
      </c>
      <c r="KT62" s="277">
        <v>0</v>
      </c>
      <c r="KU62" s="277">
        <v>0</v>
      </c>
      <c r="KV62" s="277">
        <v>0</v>
      </c>
      <c r="KW62" s="277">
        <v>0</v>
      </c>
      <c r="KX62" s="277">
        <v>0</v>
      </c>
      <c r="KY62" s="277">
        <v>0</v>
      </c>
      <c r="KZ62" s="277">
        <v>0</v>
      </c>
      <c r="LA62" s="277">
        <v>0</v>
      </c>
      <c r="LB62" s="277">
        <v>0</v>
      </c>
      <c r="LC62" s="277">
        <v>0</v>
      </c>
      <c r="LD62" s="277">
        <v>0</v>
      </c>
      <c r="LE62" s="277">
        <v>0</v>
      </c>
      <c r="LF62" s="277">
        <v>0</v>
      </c>
      <c r="LG62" s="277">
        <v>0</v>
      </c>
      <c r="LH62" s="277">
        <v>0</v>
      </c>
      <c r="LI62" s="277">
        <v>0</v>
      </c>
      <c r="LJ62" s="277">
        <v>0</v>
      </c>
      <c r="LK62" s="277">
        <v>0</v>
      </c>
      <c r="LL62" s="277">
        <v>0</v>
      </c>
      <c r="LM62" s="277">
        <v>0</v>
      </c>
      <c r="LN62" s="277">
        <v>0</v>
      </c>
      <c r="LO62" s="277">
        <v>0</v>
      </c>
      <c r="LP62" s="277">
        <v>0</v>
      </c>
      <c r="LQ62" s="277">
        <v>0</v>
      </c>
      <c r="LR62" s="277">
        <v>0</v>
      </c>
      <c r="LS62" s="277">
        <v>0</v>
      </c>
      <c r="LT62" s="277">
        <v>0</v>
      </c>
      <c r="LU62" s="277">
        <v>0</v>
      </c>
      <c r="LV62" s="277">
        <v>0</v>
      </c>
      <c r="LW62" s="277">
        <v>0</v>
      </c>
      <c r="LX62" s="277">
        <v>0</v>
      </c>
      <c r="LY62" s="277">
        <v>0</v>
      </c>
      <c r="LZ62" s="277">
        <v>0</v>
      </c>
      <c r="MA62" s="277">
        <v>0</v>
      </c>
      <c r="MB62" s="277">
        <v>0</v>
      </c>
      <c r="MC62" s="277">
        <v>0</v>
      </c>
      <c r="MD62" s="277">
        <v>0</v>
      </c>
      <c r="ME62" s="277">
        <v>0</v>
      </c>
      <c r="MF62" s="277">
        <v>0</v>
      </c>
      <c r="MG62" s="277">
        <v>0</v>
      </c>
      <c r="MH62" s="277">
        <v>0</v>
      </c>
      <c r="MI62" s="277">
        <v>0</v>
      </c>
      <c r="MJ62" s="277">
        <v>0</v>
      </c>
      <c r="MK62" s="277">
        <v>0</v>
      </c>
      <c r="ML62" s="277">
        <v>0</v>
      </c>
      <c r="MM62" s="277">
        <v>0</v>
      </c>
      <c r="MN62" s="277">
        <v>53</v>
      </c>
      <c r="MO62" s="277">
        <v>0</v>
      </c>
      <c r="MP62" s="277">
        <v>0</v>
      </c>
      <c r="MQ62" s="277">
        <v>0</v>
      </c>
      <c r="MR62" s="277">
        <v>0</v>
      </c>
      <c r="MS62" s="277">
        <v>0</v>
      </c>
      <c r="MT62" s="277">
        <v>44</v>
      </c>
      <c r="MU62" s="277">
        <v>0</v>
      </c>
      <c r="MV62" s="277">
        <v>0</v>
      </c>
      <c r="MW62" s="277">
        <v>71</v>
      </c>
      <c r="MX62" s="277">
        <v>0</v>
      </c>
      <c r="MY62" s="277">
        <v>0</v>
      </c>
      <c r="MZ62" s="277">
        <v>48</v>
      </c>
      <c r="NA62" s="277">
        <v>0</v>
      </c>
      <c r="NB62" s="277">
        <v>0</v>
      </c>
      <c r="NC62" s="277">
        <v>47</v>
      </c>
      <c r="ND62" s="277">
        <v>0</v>
      </c>
      <c r="NE62" s="277">
        <v>0</v>
      </c>
      <c r="NF62" s="277">
        <v>24</v>
      </c>
      <c r="NG62" s="277">
        <v>0</v>
      </c>
      <c r="NH62" s="277">
        <v>0</v>
      </c>
      <c r="NI62" s="277">
        <v>30</v>
      </c>
      <c r="NJ62" s="277">
        <v>0</v>
      </c>
      <c r="NK62" s="277">
        <v>0</v>
      </c>
      <c r="NL62" s="277">
        <v>76</v>
      </c>
      <c r="NM62" s="277">
        <v>0</v>
      </c>
      <c r="NN62" s="277">
        <v>0</v>
      </c>
      <c r="NO62" s="277">
        <v>42</v>
      </c>
      <c r="NP62" s="277">
        <v>0</v>
      </c>
      <c r="NQ62" s="277">
        <v>0</v>
      </c>
      <c r="NR62" s="277">
        <v>48</v>
      </c>
      <c r="NS62" s="277">
        <v>0</v>
      </c>
      <c r="NT62" s="277">
        <v>0</v>
      </c>
      <c r="NU62" s="277">
        <v>32</v>
      </c>
      <c r="NV62" s="277">
        <v>0</v>
      </c>
      <c r="NW62" s="277">
        <v>0</v>
      </c>
      <c r="NX62" s="277">
        <v>43</v>
      </c>
      <c r="NY62" s="277">
        <v>0</v>
      </c>
      <c r="NZ62" s="277">
        <v>0</v>
      </c>
      <c r="OA62" s="277">
        <v>32</v>
      </c>
      <c r="OB62" s="277">
        <v>0</v>
      </c>
      <c r="OC62" s="277">
        <v>0</v>
      </c>
      <c r="OD62" s="277">
        <v>0</v>
      </c>
      <c r="OE62" s="277">
        <v>0</v>
      </c>
      <c r="OF62" s="277">
        <v>0</v>
      </c>
      <c r="OG62" s="277">
        <v>0</v>
      </c>
      <c r="OH62" s="277">
        <v>0</v>
      </c>
      <c r="OI62" s="277">
        <v>0</v>
      </c>
      <c r="OJ62" s="277">
        <v>0</v>
      </c>
      <c r="OK62" s="277">
        <v>0</v>
      </c>
      <c r="OL62" s="277">
        <v>0</v>
      </c>
      <c r="OM62" s="277">
        <v>0</v>
      </c>
      <c r="ON62" s="277">
        <v>0</v>
      </c>
      <c r="OO62" s="277">
        <v>0</v>
      </c>
      <c r="OP62" s="277">
        <v>0</v>
      </c>
      <c r="OQ62" s="277">
        <v>0</v>
      </c>
      <c r="OR62" s="277">
        <v>0</v>
      </c>
      <c r="OS62" s="277">
        <v>0</v>
      </c>
      <c r="OT62" s="277">
        <v>0</v>
      </c>
      <c r="OU62" s="277">
        <v>0</v>
      </c>
      <c r="OV62" s="277">
        <v>0</v>
      </c>
      <c r="OW62" s="277">
        <v>0</v>
      </c>
      <c r="OX62" s="277">
        <v>0</v>
      </c>
      <c r="OY62" s="277">
        <v>0</v>
      </c>
      <c r="OZ62" s="277">
        <v>0</v>
      </c>
      <c r="PA62" s="277">
        <v>0</v>
      </c>
      <c r="PB62" s="277">
        <v>0</v>
      </c>
      <c r="PC62" s="277">
        <v>0</v>
      </c>
      <c r="PD62" s="277">
        <v>0</v>
      </c>
      <c r="PE62" s="277">
        <v>0</v>
      </c>
      <c r="PF62" s="277">
        <v>0</v>
      </c>
      <c r="PG62" s="277">
        <v>0</v>
      </c>
      <c r="PH62" s="277">
        <v>0</v>
      </c>
      <c r="PI62" s="277">
        <v>0</v>
      </c>
      <c r="PJ62" s="277">
        <v>0</v>
      </c>
      <c r="PK62" s="277">
        <v>0</v>
      </c>
      <c r="PL62" s="277">
        <v>0</v>
      </c>
      <c r="PM62" s="277">
        <v>0</v>
      </c>
      <c r="PN62" s="277">
        <v>0</v>
      </c>
      <c r="PO62" s="277">
        <v>0</v>
      </c>
      <c r="PP62" s="277">
        <v>0</v>
      </c>
      <c r="PQ62" s="277">
        <v>0</v>
      </c>
      <c r="PR62" s="277">
        <v>0</v>
      </c>
      <c r="PS62" s="277">
        <v>0</v>
      </c>
      <c r="PT62" s="277">
        <v>0</v>
      </c>
      <c r="PU62" s="277">
        <v>0</v>
      </c>
      <c r="PV62" s="277">
        <v>0</v>
      </c>
      <c r="PW62" s="277">
        <v>0</v>
      </c>
      <c r="PX62" s="277">
        <v>0</v>
      </c>
      <c r="PY62" s="277">
        <v>0</v>
      </c>
      <c r="PZ62" s="277">
        <v>0</v>
      </c>
      <c r="QA62" s="277">
        <v>0</v>
      </c>
      <c r="QB62" s="277">
        <v>0</v>
      </c>
      <c r="QC62" s="277">
        <v>0</v>
      </c>
      <c r="QD62" s="277">
        <v>0</v>
      </c>
      <c r="QE62" s="277">
        <v>0</v>
      </c>
      <c r="QF62" s="277">
        <v>0</v>
      </c>
      <c r="QG62" s="277">
        <v>0</v>
      </c>
      <c r="QH62" s="277">
        <v>0</v>
      </c>
      <c r="QI62" s="277">
        <v>0</v>
      </c>
      <c r="QJ62" s="277">
        <v>0</v>
      </c>
      <c r="QK62" s="277">
        <v>0</v>
      </c>
      <c r="QL62" s="277">
        <v>0</v>
      </c>
      <c r="QM62" s="277">
        <v>0</v>
      </c>
      <c r="QN62" s="277">
        <v>0</v>
      </c>
      <c r="QO62" s="277">
        <v>0</v>
      </c>
      <c r="QP62" s="277">
        <v>0</v>
      </c>
      <c r="QQ62" s="277">
        <v>0</v>
      </c>
      <c r="QR62" s="277">
        <v>41</v>
      </c>
      <c r="QS62" s="277">
        <v>0</v>
      </c>
      <c r="QT62" s="277">
        <v>0</v>
      </c>
      <c r="QU62" s="277">
        <v>0</v>
      </c>
      <c r="QV62" s="277">
        <v>0</v>
      </c>
      <c r="QW62" s="277">
        <v>0</v>
      </c>
      <c r="QX62" s="277">
        <v>0</v>
      </c>
      <c r="QY62" s="277">
        <v>0</v>
      </c>
      <c r="QZ62" s="277">
        <v>0</v>
      </c>
      <c r="RA62" s="277">
        <v>0</v>
      </c>
      <c r="RB62" s="277">
        <v>0</v>
      </c>
      <c r="RC62" s="277">
        <v>0</v>
      </c>
      <c r="RD62" s="277">
        <v>0</v>
      </c>
      <c r="RE62" s="277">
        <v>0</v>
      </c>
      <c r="RF62" s="277">
        <v>0</v>
      </c>
      <c r="RG62" s="277">
        <v>0</v>
      </c>
      <c r="RH62" s="277">
        <v>0</v>
      </c>
      <c r="RI62" s="277">
        <v>0</v>
      </c>
      <c r="RJ62" s="277">
        <v>0</v>
      </c>
      <c r="RK62" s="277">
        <v>0</v>
      </c>
      <c r="RL62" s="277">
        <v>0</v>
      </c>
      <c r="RM62" s="277">
        <v>0</v>
      </c>
      <c r="RN62" s="277">
        <v>0</v>
      </c>
      <c r="RO62" s="277">
        <v>0</v>
      </c>
      <c r="RP62" s="277">
        <v>0</v>
      </c>
      <c r="RQ62" s="277">
        <v>0</v>
      </c>
      <c r="RR62" s="277">
        <v>0</v>
      </c>
      <c r="RS62" s="277">
        <v>0</v>
      </c>
      <c r="RT62" s="277">
        <v>0</v>
      </c>
      <c r="RU62" s="277">
        <v>0</v>
      </c>
      <c r="RV62" s="277">
        <v>0</v>
      </c>
      <c r="RW62" s="277">
        <v>0</v>
      </c>
      <c r="RX62" s="277">
        <v>0</v>
      </c>
      <c r="RY62" s="277">
        <v>0</v>
      </c>
      <c r="RZ62" s="277">
        <v>0</v>
      </c>
      <c r="SA62" s="277">
        <v>0</v>
      </c>
      <c r="SB62" s="277">
        <v>0</v>
      </c>
      <c r="SC62" s="277">
        <v>0</v>
      </c>
      <c r="SD62" s="277">
        <v>0</v>
      </c>
      <c r="SE62" s="277">
        <v>0</v>
      </c>
      <c r="SF62" s="277">
        <v>0</v>
      </c>
      <c r="SG62" s="277">
        <v>0</v>
      </c>
      <c r="SH62" s="277">
        <v>0</v>
      </c>
      <c r="SI62" s="277">
        <v>0</v>
      </c>
      <c r="SJ62" s="277">
        <v>0</v>
      </c>
      <c r="SK62" s="277">
        <v>0</v>
      </c>
      <c r="SL62" s="277">
        <v>0</v>
      </c>
      <c r="SM62" s="277">
        <v>0</v>
      </c>
      <c r="SN62" s="277">
        <v>0</v>
      </c>
      <c r="SO62" s="277">
        <v>0</v>
      </c>
      <c r="SP62" s="277">
        <v>0</v>
      </c>
      <c r="SQ62" s="277">
        <v>0</v>
      </c>
      <c r="SR62" s="277">
        <v>0</v>
      </c>
      <c r="SS62" s="277">
        <v>0</v>
      </c>
      <c r="ST62" s="277">
        <v>0</v>
      </c>
      <c r="SU62" s="277">
        <v>0</v>
      </c>
      <c r="SV62" s="277">
        <v>0</v>
      </c>
      <c r="SW62" s="277">
        <v>0</v>
      </c>
      <c r="SX62" s="277">
        <v>0</v>
      </c>
      <c r="SY62" s="277">
        <v>0</v>
      </c>
      <c r="SZ62" s="277">
        <v>0</v>
      </c>
      <c r="TA62" s="277">
        <v>0</v>
      </c>
      <c r="TB62" s="277">
        <v>0</v>
      </c>
      <c r="TC62" s="277">
        <v>0</v>
      </c>
      <c r="TD62" s="277">
        <v>0</v>
      </c>
      <c r="TE62" s="277">
        <v>0</v>
      </c>
      <c r="TF62" s="277">
        <v>0</v>
      </c>
      <c r="TG62" s="277">
        <v>0</v>
      </c>
      <c r="TH62" s="277">
        <v>0</v>
      </c>
      <c r="TI62" s="277">
        <v>0</v>
      </c>
      <c r="TJ62" s="277">
        <v>0</v>
      </c>
      <c r="TK62" s="277">
        <v>0</v>
      </c>
      <c r="TL62" s="277">
        <v>0</v>
      </c>
      <c r="TM62" s="277">
        <v>0</v>
      </c>
      <c r="TN62" s="277">
        <v>0</v>
      </c>
      <c r="TO62" s="277">
        <v>0</v>
      </c>
      <c r="TP62" s="277">
        <v>0</v>
      </c>
      <c r="TQ62" s="277">
        <v>0</v>
      </c>
      <c r="TR62" s="277">
        <v>2</v>
      </c>
      <c r="TS62" s="277">
        <v>0</v>
      </c>
      <c r="TT62" s="277">
        <v>0</v>
      </c>
      <c r="TU62" s="277">
        <v>56</v>
      </c>
      <c r="TV62" s="277">
        <v>0</v>
      </c>
      <c r="TW62" s="277">
        <v>0</v>
      </c>
      <c r="TX62" s="277">
        <v>57</v>
      </c>
      <c r="TY62" s="277">
        <v>0</v>
      </c>
      <c r="TZ62" s="277">
        <v>0</v>
      </c>
      <c r="UA62" s="277">
        <v>48</v>
      </c>
      <c r="UB62" s="277">
        <v>0</v>
      </c>
      <c r="UC62" s="277">
        <v>0</v>
      </c>
      <c r="UD62" s="277">
        <v>52</v>
      </c>
      <c r="UE62" s="277">
        <v>0</v>
      </c>
      <c r="UF62" s="277">
        <v>0</v>
      </c>
      <c r="UG62" s="277">
        <v>0</v>
      </c>
      <c r="UH62" s="277">
        <v>0</v>
      </c>
      <c r="UI62" s="277">
        <v>0</v>
      </c>
      <c r="UJ62" s="277">
        <v>52</v>
      </c>
      <c r="UK62" s="277">
        <v>0</v>
      </c>
      <c r="UL62" s="277">
        <v>0</v>
      </c>
      <c r="UM62" s="277">
        <v>48</v>
      </c>
      <c r="UN62" s="277">
        <v>0</v>
      </c>
      <c r="UO62" s="277">
        <v>0</v>
      </c>
      <c r="UP62" s="277">
        <v>42</v>
      </c>
      <c r="UQ62" s="277">
        <v>0</v>
      </c>
      <c r="UR62" s="277">
        <v>0</v>
      </c>
      <c r="US62" s="277">
        <v>43</v>
      </c>
      <c r="UT62" s="277">
        <v>0</v>
      </c>
      <c r="UU62" s="277">
        <v>0</v>
      </c>
      <c r="UV62" s="277">
        <v>44</v>
      </c>
      <c r="UW62" s="277">
        <v>0</v>
      </c>
      <c r="UX62" s="277">
        <v>0</v>
      </c>
      <c r="UY62" s="277">
        <v>45</v>
      </c>
      <c r="UZ62" s="277">
        <v>0</v>
      </c>
      <c r="VA62" s="277">
        <v>0</v>
      </c>
      <c r="VB62" s="277">
        <v>46</v>
      </c>
      <c r="VC62" s="277">
        <v>0</v>
      </c>
      <c r="VD62" s="277">
        <v>0</v>
      </c>
      <c r="VE62" s="277">
        <v>48</v>
      </c>
      <c r="VF62" s="277">
        <v>0</v>
      </c>
      <c r="VG62" s="277">
        <v>0</v>
      </c>
      <c r="VH62" s="277">
        <v>55</v>
      </c>
      <c r="VI62" s="277">
        <v>0</v>
      </c>
      <c r="VJ62" s="277">
        <v>0</v>
      </c>
      <c r="VK62" s="277">
        <v>0</v>
      </c>
      <c r="VL62" s="277">
        <v>0</v>
      </c>
      <c r="VM62" s="277">
        <v>0</v>
      </c>
      <c r="VN62" s="277">
        <v>0</v>
      </c>
      <c r="VO62" s="277">
        <v>0</v>
      </c>
      <c r="VP62" s="277">
        <v>0</v>
      </c>
      <c r="VQ62" s="277">
        <v>0</v>
      </c>
      <c r="VR62" s="277">
        <v>0</v>
      </c>
      <c r="VS62" s="277">
        <v>0</v>
      </c>
      <c r="VT62" s="277">
        <v>0</v>
      </c>
      <c r="VU62" s="277">
        <v>0</v>
      </c>
      <c r="VV62" s="277">
        <v>0</v>
      </c>
      <c r="VW62" s="277">
        <v>0</v>
      </c>
      <c r="VX62" s="277">
        <v>0</v>
      </c>
      <c r="VY62" s="277">
        <v>0</v>
      </c>
      <c r="VZ62" s="277">
        <v>14</v>
      </c>
      <c r="WA62" s="277">
        <v>0</v>
      </c>
      <c r="WB62" s="277">
        <v>0</v>
      </c>
      <c r="WC62" s="277">
        <v>56</v>
      </c>
      <c r="WD62" s="277">
        <v>0</v>
      </c>
      <c r="WE62" s="277">
        <v>0</v>
      </c>
      <c r="WF62" s="277">
        <v>49</v>
      </c>
      <c r="WG62" s="277">
        <v>0</v>
      </c>
      <c r="WH62" s="277">
        <v>0</v>
      </c>
      <c r="WI62" s="277">
        <v>55</v>
      </c>
      <c r="WJ62" s="277">
        <v>0</v>
      </c>
      <c r="WK62" s="277">
        <v>0</v>
      </c>
      <c r="WL62" s="277">
        <v>0</v>
      </c>
      <c r="WM62" s="277">
        <v>0</v>
      </c>
      <c r="WN62" s="277">
        <v>0</v>
      </c>
      <c r="WO62" s="277">
        <v>57</v>
      </c>
      <c r="WP62" s="277">
        <v>0</v>
      </c>
      <c r="WQ62" s="277">
        <v>0</v>
      </c>
      <c r="WR62" s="277">
        <v>57</v>
      </c>
      <c r="WS62" s="277">
        <v>0</v>
      </c>
      <c r="WT62" s="277">
        <v>0</v>
      </c>
      <c r="WU62" s="277">
        <v>57</v>
      </c>
      <c r="WV62" s="277">
        <v>0</v>
      </c>
      <c r="WW62" s="277">
        <v>0</v>
      </c>
      <c r="WX62" s="277">
        <v>16</v>
      </c>
      <c r="WY62" s="277">
        <v>0</v>
      </c>
      <c r="WZ62" s="277">
        <v>0</v>
      </c>
      <c r="XA62" s="277">
        <v>39</v>
      </c>
      <c r="XB62" s="277">
        <v>0</v>
      </c>
      <c r="XC62" s="277">
        <v>0</v>
      </c>
      <c r="XD62" s="277">
        <v>0</v>
      </c>
      <c r="XE62" s="277">
        <v>0</v>
      </c>
      <c r="XF62" s="277">
        <v>0</v>
      </c>
      <c r="XG62" s="277">
        <v>0</v>
      </c>
      <c r="XH62" s="277">
        <v>0</v>
      </c>
      <c r="XI62" s="277">
        <v>0</v>
      </c>
      <c r="XJ62" s="277">
        <v>0</v>
      </c>
      <c r="XK62" s="277">
        <v>0</v>
      </c>
      <c r="XL62" s="277">
        <v>0</v>
      </c>
      <c r="XM62" s="277">
        <v>0</v>
      </c>
      <c r="XN62" s="277">
        <v>0</v>
      </c>
      <c r="XO62" s="277">
        <v>0</v>
      </c>
      <c r="XP62" s="277">
        <v>0</v>
      </c>
      <c r="XQ62" s="277">
        <v>0</v>
      </c>
      <c r="XR62" s="277">
        <v>0</v>
      </c>
      <c r="XS62" s="277">
        <v>0</v>
      </c>
      <c r="XT62" s="277">
        <v>0</v>
      </c>
      <c r="XU62" s="277">
        <v>0</v>
      </c>
      <c r="XV62" s="277">
        <v>0</v>
      </c>
      <c r="XW62" s="277">
        <v>0</v>
      </c>
      <c r="XX62" s="277">
        <v>0</v>
      </c>
      <c r="XY62" s="277">
        <v>0</v>
      </c>
      <c r="XZ62" s="277">
        <v>0</v>
      </c>
      <c r="YA62" s="277">
        <v>0</v>
      </c>
      <c r="YB62" s="277">
        <v>0</v>
      </c>
      <c r="YC62" s="277">
        <v>0</v>
      </c>
      <c r="YD62" s="277">
        <v>0</v>
      </c>
      <c r="YE62" s="277">
        <v>0</v>
      </c>
      <c r="YF62" s="277">
        <v>0</v>
      </c>
      <c r="YG62" s="277">
        <v>0</v>
      </c>
      <c r="YH62" s="277">
        <v>0</v>
      </c>
      <c r="YI62" s="277">
        <v>0</v>
      </c>
      <c r="YJ62" s="277">
        <v>0</v>
      </c>
      <c r="YK62" s="277">
        <v>0</v>
      </c>
      <c r="YL62" s="277">
        <v>0</v>
      </c>
      <c r="YM62" s="277">
        <v>0</v>
      </c>
      <c r="YN62" s="277">
        <v>0</v>
      </c>
      <c r="YO62" s="277">
        <v>0</v>
      </c>
      <c r="YP62" s="277">
        <v>0</v>
      </c>
      <c r="YQ62" s="277">
        <v>0</v>
      </c>
      <c r="YR62" s="277">
        <v>0</v>
      </c>
      <c r="YS62" s="277">
        <v>0</v>
      </c>
      <c r="YT62" s="277">
        <v>0</v>
      </c>
      <c r="YU62" s="277">
        <v>0</v>
      </c>
      <c r="YV62" s="277">
        <v>0</v>
      </c>
      <c r="YW62" s="277">
        <v>0</v>
      </c>
      <c r="YX62" s="277">
        <v>0</v>
      </c>
      <c r="YY62" s="277">
        <v>0</v>
      </c>
      <c r="YZ62" s="277">
        <v>0</v>
      </c>
      <c r="ZA62" s="277">
        <v>0</v>
      </c>
      <c r="ZB62" s="277">
        <v>0</v>
      </c>
      <c r="ZC62" s="277">
        <v>0</v>
      </c>
      <c r="ZD62" s="277">
        <v>0</v>
      </c>
      <c r="ZE62" s="277">
        <v>0</v>
      </c>
      <c r="ZF62" s="277">
        <v>0</v>
      </c>
      <c r="ZG62" s="277">
        <v>0</v>
      </c>
      <c r="ZH62" s="277">
        <v>0</v>
      </c>
      <c r="ZI62" s="277">
        <v>0</v>
      </c>
      <c r="ZJ62" s="277">
        <v>0</v>
      </c>
      <c r="ZK62" s="277">
        <v>0</v>
      </c>
      <c r="ZL62" s="277">
        <v>0</v>
      </c>
      <c r="ZM62" s="277">
        <v>0</v>
      </c>
      <c r="ZN62" s="277">
        <v>0</v>
      </c>
      <c r="ZO62" s="277">
        <v>0</v>
      </c>
      <c r="ZP62" s="277">
        <v>0</v>
      </c>
      <c r="ZQ62" s="277">
        <v>0</v>
      </c>
      <c r="ZR62" s="277">
        <v>0</v>
      </c>
      <c r="ZS62" s="277">
        <v>0</v>
      </c>
      <c r="ZT62" s="277">
        <v>0</v>
      </c>
      <c r="ZU62" s="277">
        <v>0</v>
      </c>
      <c r="ZV62" s="277">
        <v>0</v>
      </c>
      <c r="ZW62" s="277">
        <v>0</v>
      </c>
      <c r="ZX62" s="277">
        <v>0</v>
      </c>
      <c r="ZY62" s="277">
        <v>0</v>
      </c>
      <c r="ZZ62" s="277">
        <v>0</v>
      </c>
      <c r="AAA62" s="277">
        <v>0</v>
      </c>
      <c r="AAB62" s="277">
        <v>0</v>
      </c>
      <c r="AAC62" s="277">
        <v>0</v>
      </c>
      <c r="AAD62" s="277">
        <v>0</v>
      </c>
      <c r="AAE62" s="277">
        <v>0</v>
      </c>
      <c r="AAF62" s="277">
        <v>0</v>
      </c>
      <c r="AAG62" s="277">
        <v>0</v>
      </c>
      <c r="AAH62" s="277">
        <v>0</v>
      </c>
      <c r="AAI62" s="277">
        <v>0</v>
      </c>
      <c r="AAJ62" s="277">
        <v>0</v>
      </c>
      <c r="AAK62" s="277">
        <v>0</v>
      </c>
      <c r="AAL62" s="277">
        <v>0</v>
      </c>
      <c r="AAM62" s="277">
        <v>0</v>
      </c>
      <c r="AAN62" s="277">
        <v>0</v>
      </c>
      <c r="AAO62" s="181"/>
    </row>
    <row r="63" spans="1:731" x14ac:dyDescent="0.3">
      <c r="D63" s="3" t="s">
        <v>459</v>
      </c>
      <c r="F63" s="3">
        <v>666519</v>
      </c>
      <c r="G63" s="3" t="s">
        <v>295</v>
      </c>
      <c r="H63" s="275">
        <f t="shared" si="104"/>
        <v>9.526315789473685</v>
      </c>
      <c r="I63" s="135" t="str">
        <f t="shared" si="104"/>
        <v/>
      </c>
      <c r="J63" s="276" t="str">
        <f t="shared" si="104"/>
        <v/>
      </c>
      <c r="K63" s="275" cm="1">
        <f t="array" ref="K63">IFERROR(
  _xlfn.STDEV.S(
    IF(
      ($AA$19:$AAN$19=K$50) *
      ($AA63:$AAN63&gt;0) *
      ($AA$17:$AAN$17 &gt;= $H$47) *
      ($AA$17:$AAN$17 &lt;= $I$47),
      $AA63:$AAN63
    )
  ),
  ""
)</f>
        <v>7.6811457478686078</v>
      </c>
      <c r="L63" s="135" t="str" cm="1">
        <f t="array" ref="L63">IFERROR(
  _xlfn.STDEV.S(
    IF(
      ($AA$19:$AAN$19=L$50) *
      ($AA63:$AAN63&gt;0) *
      ($AA$17:$AAN$17 &gt;= $H$47) *
      ($AA$17:$AAN$17 &lt;= $I$47),
      $AA63:$AAN63
    )
  ),
  ""
)</f>
        <v/>
      </c>
      <c r="M63" s="276" cm="1">
        <f t="array" ref="M63">IFERROR(
  _xlfn.STDEV.S(
    IF(
      ($AA$19:$AAN$19=M$50) *
      ($AA63:$AAN63&gt;0) *
      ($AA$17:$AAN$17 &gt;= $H$47) *
      ($AA$17:$AAN$17 &lt;= $I$47),
      $AA63:$AAN63
    )
  ),
  ""
)</f>
        <v>8.05708797684788</v>
      </c>
      <c r="N63" s="275">
        <f t="shared" si="105"/>
        <v>23</v>
      </c>
      <c r="O63" s="135">
        <f t="shared" si="105"/>
        <v>0</v>
      </c>
      <c r="P63" s="276">
        <f t="shared" si="105"/>
        <v>19</v>
      </c>
      <c r="Q63">
        <f>VLOOKUP($F63,Old!$C$23:$G$43,3)</f>
        <v>0.5</v>
      </c>
      <c r="R63">
        <f t="shared" si="106"/>
        <v>4.7631578947368425</v>
      </c>
      <c r="S63" t="str">
        <f t="shared" si="106"/>
        <v/>
      </c>
      <c r="T63" t="str">
        <f t="shared" si="107"/>
        <v/>
      </c>
      <c r="U63">
        <f>VLOOKUP($F63,Old!$C$23:$G$43,5)</f>
        <v>0.5</v>
      </c>
      <c r="V63">
        <f t="shared" si="108"/>
        <v>4.7631578947368425</v>
      </c>
      <c r="X63" s="282" t="s">
        <v>460</v>
      </c>
      <c r="Y63" s="283"/>
      <c r="Z63" s="3">
        <v>666519</v>
      </c>
      <c r="AA63" s="277">
        <v>0</v>
      </c>
      <c r="AB63" s="277">
        <v>0</v>
      </c>
      <c r="AC63" s="277">
        <v>0</v>
      </c>
      <c r="AD63" s="277">
        <v>0</v>
      </c>
      <c r="AE63" s="277">
        <v>0</v>
      </c>
      <c r="AF63" s="277">
        <v>0</v>
      </c>
      <c r="AG63" s="277">
        <v>0</v>
      </c>
      <c r="AH63" s="277">
        <v>0</v>
      </c>
      <c r="AI63" s="277">
        <v>0</v>
      </c>
      <c r="AJ63" s="277">
        <v>0</v>
      </c>
      <c r="AK63" s="277">
        <v>0</v>
      </c>
      <c r="AL63" s="277">
        <v>0</v>
      </c>
      <c r="AM63" s="277">
        <v>0</v>
      </c>
      <c r="AN63" s="277">
        <v>0</v>
      </c>
      <c r="AO63" s="277">
        <v>0</v>
      </c>
      <c r="AP63" s="277">
        <v>0</v>
      </c>
      <c r="AQ63" s="277">
        <v>0</v>
      </c>
      <c r="AR63" s="277">
        <v>0</v>
      </c>
      <c r="AS63" s="277">
        <v>0</v>
      </c>
      <c r="AT63" s="277">
        <v>0</v>
      </c>
      <c r="AU63" s="277">
        <v>0</v>
      </c>
      <c r="AV63" s="277">
        <v>0</v>
      </c>
      <c r="AW63" s="277">
        <v>0</v>
      </c>
      <c r="AX63" s="277">
        <v>0</v>
      </c>
      <c r="AY63" s="277">
        <v>0</v>
      </c>
      <c r="AZ63" s="277">
        <v>0</v>
      </c>
      <c r="BA63" s="277">
        <v>0</v>
      </c>
      <c r="BB63" s="277">
        <v>0</v>
      </c>
      <c r="BC63" s="277">
        <v>0</v>
      </c>
      <c r="BD63" s="277">
        <v>0</v>
      </c>
      <c r="BE63" s="277">
        <v>0</v>
      </c>
      <c r="BF63" s="277">
        <v>0</v>
      </c>
      <c r="BG63" s="277">
        <v>0</v>
      </c>
      <c r="BH63" s="277">
        <v>0</v>
      </c>
      <c r="BI63" s="277">
        <v>0</v>
      </c>
      <c r="BJ63" s="277">
        <v>0</v>
      </c>
      <c r="BK63" s="277">
        <v>0</v>
      </c>
      <c r="BL63" s="277">
        <v>0</v>
      </c>
      <c r="BM63" s="277">
        <v>0</v>
      </c>
      <c r="BN63" s="277">
        <v>0</v>
      </c>
      <c r="BO63" s="277">
        <v>0</v>
      </c>
      <c r="BP63" s="277">
        <v>0</v>
      </c>
      <c r="BQ63" s="277">
        <v>0</v>
      </c>
      <c r="BR63" s="277">
        <v>0</v>
      </c>
      <c r="BS63" s="277">
        <v>0</v>
      </c>
      <c r="BT63" s="277">
        <v>0</v>
      </c>
      <c r="BU63" s="277">
        <v>0</v>
      </c>
      <c r="BV63" s="277">
        <v>0</v>
      </c>
      <c r="BW63" s="277">
        <v>0</v>
      </c>
      <c r="BX63" s="277">
        <v>0</v>
      </c>
      <c r="BY63" s="277">
        <v>0</v>
      </c>
      <c r="BZ63" s="277">
        <v>0</v>
      </c>
      <c r="CA63" s="277">
        <v>0</v>
      </c>
      <c r="CB63" s="277">
        <v>0</v>
      </c>
      <c r="CC63" s="277">
        <v>0</v>
      </c>
      <c r="CD63" s="277">
        <v>0</v>
      </c>
      <c r="CE63" s="277">
        <v>0</v>
      </c>
      <c r="CF63" s="277">
        <v>0</v>
      </c>
      <c r="CG63" s="277">
        <v>0</v>
      </c>
      <c r="CH63" s="277">
        <v>0</v>
      </c>
      <c r="CI63" s="277">
        <v>0</v>
      </c>
      <c r="CJ63" s="277">
        <v>0</v>
      </c>
      <c r="CK63" s="277">
        <v>0</v>
      </c>
      <c r="CL63" s="277">
        <v>0</v>
      </c>
      <c r="CM63" s="277">
        <v>0</v>
      </c>
      <c r="CN63" s="277">
        <v>0</v>
      </c>
      <c r="CO63" s="277">
        <v>0</v>
      </c>
      <c r="CP63" s="277">
        <v>0</v>
      </c>
      <c r="CQ63" s="277">
        <v>0</v>
      </c>
      <c r="CR63" s="277">
        <v>0</v>
      </c>
      <c r="CS63" s="277">
        <v>0</v>
      </c>
      <c r="CT63" s="277">
        <v>0</v>
      </c>
      <c r="CU63" s="277">
        <v>0</v>
      </c>
      <c r="CV63" s="277">
        <v>0</v>
      </c>
      <c r="CW63" s="277">
        <v>0</v>
      </c>
      <c r="CX63" s="277">
        <v>0</v>
      </c>
      <c r="CY63" s="277">
        <v>0</v>
      </c>
      <c r="CZ63" s="277">
        <v>11</v>
      </c>
      <c r="DA63" s="277">
        <v>0</v>
      </c>
      <c r="DB63" s="277">
        <v>0</v>
      </c>
      <c r="DC63" s="277">
        <v>0</v>
      </c>
      <c r="DD63" s="277">
        <v>0</v>
      </c>
      <c r="DE63" s="277">
        <v>0</v>
      </c>
      <c r="DF63" s="277">
        <v>0</v>
      </c>
      <c r="DG63" s="277">
        <v>0</v>
      </c>
      <c r="DH63" s="277">
        <v>0</v>
      </c>
      <c r="DI63" s="277">
        <v>0</v>
      </c>
      <c r="DJ63" s="277">
        <v>0</v>
      </c>
      <c r="DK63" s="277">
        <v>0</v>
      </c>
      <c r="DL63" s="277">
        <v>0</v>
      </c>
      <c r="DM63" s="277">
        <v>0</v>
      </c>
      <c r="DN63" s="277">
        <v>0</v>
      </c>
      <c r="DO63" s="277">
        <v>0</v>
      </c>
      <c r="DP63" s="277">
        <v>0</v>
      </c>
      <c r="DQ63" s="277">
        <v>0</v>
      </c>
      <c r="DR63" s="277">
        <v>0</v>
      </c>
      <c r="DS63" s="277">
        <v>0</v>
      </c>
      <c r="DT63" s="277">
        <v>0</v>
      </c>
      <c r="DU63" s="277">
        <v>0</v>
      </c>
      <c r="DV63" s="277">
        <v>0</v>
      </c>
      <c r="DW63" s="277">
        <v>0</v>
      </c>
      <c r="DX63" s="277">
        <v>0</v>
      </c>
      <c r="DY63" s="277">
        <v>0</v>
      </c>
      <c r="DZ63" s="277">
        <v>0</v>
      </c>
      <c r="EA63" s="277">
        <v>0</v>
      </c>
      <c r="EB63" s="277">
        <v>0</v>
      </c>
      <c r="EC63" s="277">
        <v>0</v>
      </c>
      <c r="ED63" s="277">
        <v>0</v>
      </c>
      <c r="EE63" s="277">
        <v>0</v>
      </c>
      <c r="EF63" s="277">
        <v>0</v>
      </c>
      <c r="EG63" s="277">
        <v>0</v>
      </c>
      <c r="EH63" s="277">
        <v>0</v>
      </c>
      <c r="EI63" s="277">
        <v>0</v>
      </c>
      <c r="EJ63" s="277">
        <v>0</v>
      </c>
      <c r="EK63" s="277">
        <v>0</v>
      </c>
      <c r="EL63" s="277">
        <v>0</v>
      </c>
      <c r="EM63" s="277">
        <v>0</v>
      </c>
      <c r="EN63" s="277">
        <v>0</v>
      </c>
      <c r="EO63" s="277">
        <v>0</v>
      </c>
      <c r="EP63" s="277">
        <v>0</v>
      </c>
      <c r="EQ63" s="277">
        <v>0</v>
      </c>
      <c r="ER63" s="277">
        <v>0</v>
      </c>
      <c r="ES63" s="277">
        <v>0</v>
      </c>
      <c r="ET63" s="277">
        <v>0</v>
      </c>
      <c r="EU63" s="277">
        <v>0</v>
      </c>
      <c r="EV63" s="277">
        <v>0</v>
      </c>
      <c r="EW63" s="277">
        <v>0</v>
      </c>
      <c r="EX63" s="277">
        <v>0</v>
      </c>
      <c r="EY63" s="277">
        <v>0</v>
      </c>
      <c r="EZ63" s="277">
        <v>0</v>
      </c>
      <c r="FA63" s="277">
        <v>0</v>
      </c>
      <c r="FB63" s="277">
        <v>0</v>
      </c>
      <c r="FC63" s="277">
        <v>0</v>
      </c>
      <c r="FD63" s="277">
        <v>0</v>
      </c>
      <c r="FE63" s="277">
        <v>0</v>
      </c>
      <c r="FF63" s="277">
        <v>0</v>
      </c>
      <c r="FG63" s="277">
        <v>0</v>
      </c>
      <c r="FH63" s="277">
        <v>18</v>
      </c>
      <c r="FI63" s="277">
        <v>0</v>
      </c>
      <c r="FJ63" s="277">
        <v>0</v>
      </c>
      <c r="FK63" s="277">
        <v>0</v>
      </c>
      <c r="FL63" s="277">
        <v>0</v>
      </c>
      <c r="FM63" s="277">
        <v>0</v>
      </c>
      <c r="FN63" s="277">
        <v>0</v>
      </c>
      <c r="FO63" s="277">
        <v>0</v>
      </c>
      <c r="FP63" s="277">
        <v>0</v>
      </c>
      <c r="FQ63" s="277">
        <v>0</v>
      </c>
      <c r="FR63" s="277">
        <v>0</v>
      </c>
      <c r="FS63" s="277">
        <v>0</v>
      </c>
      <c r="FT63" s="277">
        <v>0</v>
      </c>
      <c r="FU63" s="277">
        <v>0</v>
      </c>
      <c r="FV63" s="277">
        <v>0</v>
      </c>
      <c r="FW63" s="277">
        <v>17</v>
      </c>
      <c r="FX63" s="277">
        <v>0</v>
      </c>
      <c r="FY63" s="277">
        <v>0</v>
      </c>
      <c r="FZ63" s="277">
        <v>0</v>
      </c>
      <c r="GA63" s="277">
        <v>0</v>
      </c>
      <c r="GB63" s="277">
        <v>0</v>
      </c>
      <c r="GC63" s="277">
        <v>0</v>
      </c>
      <c r="GD63" s="277">
        <v>0</v>
      </c>
      <c r="GE63" s="277">
        <v>0</v>
      </c>
      <c r="GF63" s="277">
        <v>0</v>
      </c>
      <c r="GG63" s="277">
        <v>0</v>
      </c>
      <c r="GH63" s="277">
        <v>0</v>
      </c>
      <c r="GI63" s="277">
        <v>0</v>
      </c>
      <c r="GJ63" s="277">
        <v>0</v>
      </c>
      <c r="GK63" s="277">
        <v>0</v>
      </c>
      <c r="GL63" s="277">
        <v>18</v>
      </c>
      <c r="GM63" s="277">
        <v>0</v>
      </c>
      <c r="GN63" s="277">
        <v>0</v>
      </c>
      <c r="GO63" s="277">
        <v>0</v>
      </c>
      <c r="GP63" s="277">
        <v>0</v>
      </c>
      <c r="GQ63" s="277">
        <v>0</v>
      </c>
      <c r="GR63" s="277">
        <v>0</v>
      </c>
      <c r="GS63" s="277">
        <v>0</v>
      </c>
      <c r="GT63" s="277">
        <v>0</v>
      </c>
      <c r="GU63" s="277">
        <v>0</v>
      </c>
      <c r="GV63" s="277">
        <v>0</v>
      </c>
      <c r="GW63" s="277">
        <v>0</v>
      </c>
      <c r="GX63" s="277">
        <v>0</v>
      </c>
      <c r="GY63" s="277">
        <v>15</v>
      </c>
      <c r="GZ63" s="277">
        <v>0</v>
      </c>
      <c r="HA63" s="277">
        <v>0</v>
      </c>
      <c r="HB63" s="277">
        <v>0</v>
      </c>
      <c r="HC63" s="277">
        <v>0</v>
      </c>
      <c r="HD63" s="277">
        <v>0</v>
      </c>
      <c r="HE63" s="277">
        <v>0</v>
      </c>
      <c r="HF63" s="277">
        <v>0</v>
      </c>
      <c r="HG63" s="277">
        <v>0</v>
      </c>
      <c r="HH63" s="277">
        <v>0</v>
      </c>
      <c r="HI63" s="277">
        <v>0</v>
      </c>
      <c r="HJ63" s="277">
        <v>0</v>
      </c>
      <c r="HK63" s="277">
        <v>0</v>
      </c>
      <c r="HL63" s="277">
        <v>0</v>
      </c>
      <c r="HM63" s="277">
        <v>0</v>
      </c>
      <c r="HN63" s="277">
        <v>0</v>
      </c>
      <c r="HO63" s="277">
        <v>0</v>
      </c>
      <c r="HP63" s="277">
        <v>0</v>
      </c>
      <c r="HQ63" s="277">
        <v>0</v>
      </c>
      <c r="HR63" s="277">
        <v>0</v>
      </c>
      <c r="HS63" s="277">
        <v>0</v>
      </c>
      <c r="HT63" s="277">
        <v>0</v>
      </c>
      <c r="HU63" s="277">
        <v>0</v>
      </c>
      <c r="HV63" s="277">
        <v>0</v>
      </c>
      <c r="HW63" s="277">
        <v>0</v>
      </c>
      <c r="HX63" s="277">
        <v>0</v>
      </c>
      <c r="HY63" s="277">
        <v>0</v>
      </c>
      <c r="HZ63" s="277">
        <v>0</v>
      </c>
      <c r="IA63" s="277">
        <v>0</v>
      </c>
      <c r="IB63" s="277">
        <v>0</v>
      </c>
      <c r="IC63" s="277">
        <v>0</v>
      </c>
      <c r="ID63" s="277">
        <v>0</v>
      </c>
      <c r="IE63" s="277">
        <v>0</v>
      </c>
      <c r="IF63" s="277">
        <v>0</v>
      </c>
      <c r="IG63" s="277">
        <v>0</v>
      </c>
      <c r="IH63" s="277">
        <v>0</v>
      </c>
      <c r="II63" s="277">
        <v>0</v>
      </c>
      <c r="IJ63" s="277">
        <v>0</v>
      </c>
      <c r="IK63" s="277">
        <v>0</v>
      </c>
      <c r="IL63" s="277">
        <v>0</v>
      </c>
      <c r="IM63" s="277">
        <v>0</v>
      </c>
      <c r="IN63" s="277">
        <v>0</v>
      </c>
      <c r="IO63" s="277">
        <v>0</v>
      </c>
      <c r="IP63" s="277">
        <v>0</v>
      </c>
      <c r="IQ63" s="277">
        <v>0</v>
      </c>
      <c r="IR63" s="277">
        <v>0</v>
      </c>
      <c r="IS63" s="277">
        <v>0</v>
      </c>
      <c r="IT63" s="277">
        <v>0</v>
      </c>
      <c r="IU63" s="277">
        <v>0</v>
      </c>
      <c r="IV63" s="277">
        <v>0</v>
      </c>
      <c r="IW63" s="277">
        <v>0</v>
      </c>
      <c r="IX63" s="277">
        <v>0</v>
      </c>
      <c r="IY63" s="277">
        <v>0</v>
      </c>
      <c r="IZ63" s="277">
        <v>0</v>
      </c>
      <c r="JA63" s="277">
        <v>0</v>
      </c>
      <c r="JB63" s="277">
        <v>0</v>
      </c>
      <c r="JC63" s="277">
        <v>0</v>
      </c>
      <c r="JD63" s="277">
        <v>0</v>
      </c>
      <c r="JE63" s="277">
        <v>0</v>
      </c>
      <c r="JF63" s="277">
        <v>0</v>
      </c>
      <c r="JG63" s="277">
        <v>0</v>
      </c>
      <c r="JH63" s="277">
        <v>0</v>
      </c>
      <c r="JI63" s="277">
        <v>0</v>
      </c>
      <c r="JJ63" s="277">
        <v>0</v>
      </c>
      <c r="JK63" s="277">
        <v>0</v>
      </c>
      <c r="JL63" s="277">
        <v>0</v>
      </c>
      <c r="JM63" s="277">
        <v>0</v>
      </c>
      <c r="JN63" s="277">
        <v>0</v>
      </c>
      <c r="JO63" s="277">
        <v>0</v>
      </c>
      <c r="JP63" s="277">
        <v>0</v>
      </c>
      <c r="JQ63" s="277">
        <v>0</v>
      </c>
      <c r="JR63" s="277">
        <v>0</v>
      </c>
      <c r="JS63" s="277">
        <v>0</v>
      </c>
      <c r="JT63" s="277">
        <v>0</v>
      </c>
      <c r="JU63" s="277">
        <v>0</v>
      </c>
      <c r="JV63" s="277">
        <v>0</v>
      </c>
      <c r="JW63" s="277">
        <v>0</v>
      </c>
      <c r="JX63" s="277">
        <v>0</v>
      </c>
      <c r="JY63" s="277">
        <v>0</v>
      </c>
      <c r="JZ63" s="277">
        <v>0</v>
      </c>
      <c r="KA63" s="277">
        <v>0</v>
      </c>
      <c r="KB63" s="277">
        <v>0</v>
      </c>
      <c r="KC63" s="277">
        <v>0</v>
      </c>
      <c r="KD63" s="277">
        <v>0</v>
      </c>
      <c r="KE63" s="277">
        <v>0</v>
      </c>
      <c r="KF63" s="277">
        <v>0</v>
      </c>
      <c r="KG63" s="277">
        <v>0</v>
      </c>
      <c r="KH63" s="277">
        <v>0</v>
      </c>
      <c r="KI63" s="277">
        <v>0</v>
      </c>
      <c r="KJ63" s="277">
        <v>0</v>
      </c>
      <c r="KK63" s="277">
        <v>0</v>
      </c>
      <c r="KL63" s="277">
        <v>0</v>
      </c>
      <c r="KM63" s="277">
        <v>0</v>
      </c>
      <c r="KN63" s="277">
        <v>0</v>
      </c>
      <c r="KO63" s="277">
        <v>0</v>
      </c>
      <c r="KP63" s="277">
        <v>0</v>
      </c>
      <c r="KQ63" s="277">
        <v>0</v>
      </c>
      <c r="KR63" s="277">
        <v>0</v>
      </c>
      <c r="KS63" s="277">
        <v>0</v>
      </c>
      <c r="KT63" s="277">
        <v>0</v>
      </c>
      <c r="KU63" s="277">
        <v>0</v>
      </c>
      <c r="KV63" s="277">
        <v>0</v>
      </c>
      <c r="KW63" s="277">
        <v>0</v>
      </c>
      <c r="KX63" s="277">
        <v>0</v>
      </c>
      <c r="KY63" s="277">
        <v>0</v>
      </c>
      <c r="KZ63" s="277">
        <v>0</v>
      </c>
      <c r="LA63" s="277">
        <v>0</v>
      </c>
      <c r="LB63" s="277">
        <v>0</v>
      </c>
      <c r="LC63" s="277">
        <v>0</v>
      </c>
      <c r="LD63" s="277">
        <v>0</v>
      </c>
      <c r="LE63" s="277">
        <v>0</v>
      </c>
      <c r="LF63" s="277">
        <v>0</v>
      </c>
      <c r="LG63" s="277">
        <v>0</v>
      </c>
      <c r="LH63" s="277">
        <v>0</v>
      </c>
      <c r="LI63" s="277">
        <v>0</v>
      </c>
      <c r="LJ63" s="277">
        <v>0</v>
      </c>
      <c r="LK63" s="277">
        <v>0</v>
      </c>
      <c r="LL63" s="277">
        <v>0</v>
      </c>
      <c r="LM63" s="277">
        <v>0</v>
      </c>
      <c r="LN63" s="277">
        <v>0</v>
      </c>
      <c r="LO63" s="277">
        <v>0</v>
      </c>
      <c r="LP63" s="277">
        <v>0</v>
      </c>
      <c r="LQ63" s="277">
        <v>0</v>
      </c>
      <c r="LR63" s="277">
        <v>0</v>
      </c>
      <c r="LS63" s="277">
        <v>0</v>
      </c>
      <c r="LT63" s="277">
        <v>0</v>
      </c>
      <c r="LU63" s="277">
        <v>0</v>
      </c>
      <c r="LV63" s="277">
        <v>0</v>
      </c>
      <c r="LW63" s="277">
        <v>0</v>
      </c>
      <c r="LX63" s="277">
        <v>0</v>
      </c>
      <c r="LY63" s="277">
        <v>0</v>
      </c>
      <c r="LZ63" s="277">
        <v>0</v>
      </c>
      <c r="MA63" s="277">
        <v>0</v>
      </c>
      <c r="MB63" s="277">
        <v>0</v>
      </c>
      <c r="MC63" s="277">
        <v>0</v>
      </c>
      <c r="MD63" s="277">
        <v>0</v>
      </c>
      <c r="ME63" s="277">
        <v>0</v>
      </c>
      <c r="MF63" s="277">
        <v>0</v>
      </c>
      <c r="MG63" s="277">
        <v>0</v>
      </c>
      <c r="MH63" s="277">
        <v>0</v>
      </c>
      <c r="MI63" s="277">
        <v>0</v>
      </c>
      <c r="MJ63" s="277">
        <v>0</v>
      </c>
      <c r="MK63" s="277">
        <v>0</v>
      </c>
      <c r="ML63" s="277">
        <v>0</v>
      </c>
      <c r="MM63" s="277">
        <v>0</v>
      </c>
      <c r="MN63" s="277">
        <v>0</v>
      </c>
      <c r="MO63" s="277">
        <v>0</v>
      </c>
      <c r="MP63" s="277">
        <v>0</v>
      </c>
      <c r="MQ63" s="277">
        <v>0</v>
      </c>
      <c r="MR63" s="277">
        <v>0</v>
      </c>
      <c r="MS63" s="277">
        <v>0</v>
      </c>
      <c r="MT63" s="277">
        <v>0</v>
      </c>
      <c r="MU63" s="277">
        <v>0</v>
      </c>
      <c r="MV63" s="277">
        <v>0</v>
      </c>
      <c r="MW63" s="277">
        <v>0</v>
      </c>
      <c r="MX63" s="277">
        <v>0</v>
      </c>
      <c r="MY63" s="277">
        <v>0</v>
      </c>
      <c r="MZ63" s="277">
        <v>0</v>
      </c>
      <c r="NA63" s="277">
        <v>0</v>
      </c>
      <c r="NB63" s="277">
        <v>0</v>
      </c>
      <c r="NC63" s="277">
        <v>0</v>
      </c>
      <c r="ND63" s="277">
        <v>0</v>
      </c>
      <c r="NE63" s="277">
        <v>0</v>
      </c>
      <c r="NF63" s="277">
        <v>0</v>
      </c>
      <c r="NG63" s="277">
        <v>0</v>
      </c>
      <c r="NH63" s="277">
        <v>0</v>
      </c>
      <c r="NI63" s="277">
        <v>0</v>
      </c>
      <c r="NJ63" s="277">
        <v>0</v>
      </c>
      <c r="NK63" s="277">
        <v>0</v>
      </c>
      <c r="NL63" s="277">
        <v>0</v>
      </c>
      <c r="NM63" s="277">
        <v>0</v>
      </c>
      <c r="NN63" s="277">
        <v>0</v>
      </c>
      <c r="NO63" s="277">
        <v>0</v>
      </c>
      <c r="NP63" s="277">
        <v>0</v>
      </c>
      <c r="NQ63" s="277">
        <v>0</v>
      </c>
      <c r="NR63" s="277">
        <v>0</v>
      </c>
      <c r="NS63" s="277">
        <v>0</v>
      </c>
      <c r="NT63" s="277">
        <v>0</v>
      </c>
      <c r="NU63" s="277">
        <v>0</v>
      </c>
      <c r="NV63" s="277">
        <v>0</v>
      </c>
      <c r="NW63" s="277">
        <v>0</v>
      </c>
      <c r="NX63" s="277">
        <v>0</v>
      </c>
      <c r="NY63" s="277">
        <v>0</v>
      </c>
      <c r="NZ63" s="277">
        <v>0</v>
      </c>
      <c r="OA63" s="277">
        <v>0</v>
      </c>
      <c r="OB63" s="277">
        <v>0</v>
      </c>
      <c r="OC63" s="277">
        <v>0</v>
      </c>
      <c r="OD63" s="277">
        <v>0</v>
      </c>
      <c r="OE63" s="277">
        <v>0</v>
      </c>
      <c r="OF63" s="277">
        <v>0</v>
      </c>
      <c r="OG63" s="277">
        <v>0</v>
      </c>
      <c r="OH63" s="277">
        <v>0</v>
      </c>
      <c r="OI63" s="277">
        <v>0</v>
      </c>
      <c r="OJ63" s="277">
        <v>0</v>
      </c>
      <c r="OK63" s="277">
        <v>0</v>
      </c>
      <c r="OL63" s="277">
        <v>0</v>
      </c>
      <c r="OM63" s="277">
        <v>0</v>
      </c>
      <c r="ON63" s="277">
        <v>19</v>
      </c>
      <c r="OO63" s="277">
        <v>0</v>
      </c>
      <c r="OP63" s="277">
        <v>0</v>
      </c>
      <c r="OQ63" s="277">
        <v>0</v>
      </c>
      <c r="OR63" s="277">
        <v>0</v>
      </c>
      <c r="OS63" s="277">
        <v>0</v>
      </c>
      <c r="OT63" s="277">
        <v>0</v>
      </c>
      <c r="OU63" s="277">
        <v>0</v>
      </c>
      <c r="OV63" s="277">
        <v>0</v>
      </c>
      <c r="OW63" s="277">
        <v>0</v>
      </c>
      <c r="OX63" s="277">
        <v>0</v>
      </c>
      <c r="OY63" s="277">
        <v>0</v>
      </c>
      <c r="OZ63" s="277">
        <v>0</v>
      </c>
      <c r="PA63" s="277">
        <v>0</v>
      </c>
      <c r="PB63" s="277">
        <v>0</v>
      </c>
      <c r="PC63" s="277">
        <v>19</v>
      </c>
      <c r="PD63" s="277">
        <v>0</v>
      </c>
      <c r="PE63" s="277">
        <v>0</v>
      </c>
      <c r="PF63" s="277">
        <v>0</v>
      </c>
      <c r="PG63" s="277">
        <v>0</v>
      </c>
      <c r="PH63" s="277">
        <v>0</v>
      </c>
      <c r="PI63" s="277">
        <v>0</v>
      </c>
      <c r="PJ63" s="277">
        <v>0</v>
      </c>
      <c r="PK63" s="277">
        <v>0</v>
      </c>
      <c r="PL63" s="277">
        <v>0</v>
      </c>
      <c r="PM63" s="277">
        <v>0</v>
      </c>
      <c r="PN63" s="277">
        <v>0</v>
      </c>
      <c r="PO63" s="277">
        <v>0</v>
      </c>
      <c r="PP63" s="277">
        <v>0</v>
      </c>
      <c r="PQ63" s="277">
        <v>0</v>
      </c>
      <c r="PR63" s="277">
        <v>0</v>
      </c>
      <c r="PS63" s="277">
        <v>0</v>
      </c>
      <c r="PT63" s="277">
        <v>0</v>
      </c>
      <c r="PU63" s="277">
        <v>0</v>
      </c>
      <c r="PV63" s="277">
        <v>0</v>
      </c>
      <c r="PW63" s="277">
        <v>0</v>
      </c>
      <c r="PX63" s="277">
        <v>0</v>
      </c>
      <c r="PY63" s="277">
        <v>0</v>
      </c>
      <c r="PZ63" s="277">
        <v>0</v>
      </c>
      <c r="QA63" s="277">
        <v>0</v>
      </c>
      <c r="QB63" s="277">
        <v>0</v>
      </c>
      <c r="QC63" s="277">
        <v>0</v>
      </c>
      <c r="QD63" s="277">
        <v>0</v>
      </c>
      <c r="QE63" s="277">
        <v>0</v>
      </c>
      <c r="QF63" s="277">
        <v>0</v>
      </c>
      <c r="QG63" s="277">
        <v>19</v>
      </c>
      <c r="QH63" s="277">
        <v>0</v>
      </c>
      <c r="QI63" s="277">
        <v>0</v>
      </c>
      <c r="QJ63" s="277">
        <v>0</v>
      </c>
      <c r="QK63" s="277">
        <v>0</v>
      </c>
      <c r="QL63" s="277">
        <v>0</v>
      </c>
      <c r="QM63" s="277">
        <v>0</v>
      </c>
      <c r="QN63" s="277">
        <v>0</v>
      </c>
      <c r="QO63" s="277">
        <v>0</v>
      </c>
      <c r="QP63" s="277">
        <v>8</v>
      </c>
      <c r="QQ63" s="277">
        <v>0</v>
      </c>
      <c r="QR63" s="277">
        <v>0</v>
      </c>
      <c r="QS63" s="277">
        <v>0</v>
      </c>
      <c r="QT63" s="277">
        <v>0</v>
      </c>
      <c r="QU63" s="277">
        <v>0</v>
      </c>
      <c r="QV63" s="277">
        <v>3</v>
      </c>
      <c r="QW63" s="277">
        <v>0</v>
      </c>
      <c r="QX63" s="277">
        <v>0</v>
      </c>
      <c r="QY63" s="277">
        <v>0</v>
      </c>
      <c r="QZ63" s="277">
        <v>0</v>
      </c>
      <c r="RA63" s="277">
        <v>0</v>
      </c>
      <c r="RB63" s="277">
        <v>0</v>
      </c>
      <c r="RC63" s="277">
        <v>0</v>
      </c>
      <c r="RD63" s="277">
        <v>0</v>
      </c>
      <c r="RE63" s="277">
        <v>0</v>
      </c>
      <c r="RF63" s="277">
        <v>0</v>
      </c>
      <c r="RG63" s="277">
        <v>0</v>
      </c>
      <c r="RH63" s="277">
        <v>0</v>
      </c>
      <c r="RI63" s="277">
        <v>23</v>
      </c>
      <c r="RJ63" s="277">
        <v>0</v>
      </c>
      <c r="RK63" s="277">
        <v>0</v>
      </c>
      <c r="RL63" s="277">
        <v>0</v>
      </c>
      <c r="RM63" s="277">
        <v>0</v>
      </c>
      <c r="RN63" s="277">
        <v>0</v>
      </c>
      <c r="RO63" s="277">
        <v>2</v>
      </c>
      <c r="RP63" s="277">
        <v>0</v>
      </c>
      <c r="RQ63" s="277">
        <v>0</v>
      </c>
      <c r="RR63" s="277">
        <v>0</v>
      </c>
      <c r="RS63" s="277">
        <v>0</v>
      </c>
      <c r="RT63" s="277">
        <v>0</v>
      </c>
      <c r="RU63" s="277">
        <v>0</v>
      </c>
      <c r="RV63" s="277">
        <v>0</v>
      </c>
      <c r="RW63" s="277">
        <v>0</v>
      </c>
      <c r="RX63" s="277">
        <v>0</v>
      </c>
      <c r="RY63" s="277">
        <v>0</v>
      </c>
      <c r="RZ63" s="277">
        <v>0</v>
      </c>
      <c r="SA63" s="277">
        <v>0</v>
      </c>
      <c r="SB63" s="277">
        <v>0</v>
      </c>
      <c r="SC63" s="277">
        <v>0</v>
      </c>
      <c r="SD63" s="277">
        <v>0</v>
      </c>
      <c r="SE63" s="277">
        <v>0</v>
      </c>
      <c r="SF63" s="277">
        <v>0</v>
      </c>
      <c r="SG63" s="277">
        <v>0</v>
      </c>
      <c r="SH63" s="277">
        <v>0</v>
      </c>
      <c r="SI63" s="277">
        <v>0</v>
      </c>
      <c r="SJ63" s="277">
        <v>0</v>
      </c>
      <c r="SK63" s="277">
        <v>0</v>
      </c>
      <c r="SL63" s="277">
        <v>0</v>
      </c>
      <c r="SM63" s="277">
        <v>0</v>
      </c>
      <c r="SN63" s="277">
        <v>0</v>
      </c>
      <c r="SO63" s="277">
        <v>0</v>
      </c>
      <c r="SP63" s="277">
        <v>0</v>
      </c>
      <c r="SQ63" s="277">
        <v>0</v>
      </c>
      <c r="SR63" s="277">
        <v>0</v>
      </c>
      <c r="SS63" s="277">
        <v>0</v>
      </c>
      <c r="ST63" s="277">
        <v>0</v>
      </c>
      <c r="SU63" s="277">
        <v>0</v>
      </c>
      <c r="SV63" s="277">
        <v>10</v>
      </c>
      <c r="SW63" s="277">
        <v>0</v>
      </c>
      <c r="SX63" s="277">
        <v>0</v>
      </c>
      <c r="SY63" s="277">
        <v>12</v>
      </c>
      <c r="SZ63" s="277">
        <v>0</v>
      </c>
      <c r="TA63" s="277">
        <v>0</v>
      </c>
      <c r="TB63" s="277">
        <v>8</v>
      </c>
      <c r="TC63" s="277">
        <v>0</v>
      </c>
      <c r="TD63" s="277">
        <v>0</v>
      </c>
      <c r="TE63" s="277">
        <v>0</v>
      </c>
      <c r="TF63" s="277">
        <v>0</v>
      </c>
      <c r="TG63" s="277">
        <v>0</v>
      </c>
      <c r="TH63" s="277">
        <v>0</v>
      </c>
      <c r="TI63" s="277">
        <v>0</v>
      </c>
      <c r="TJ63" s="277">
        <v>0</v>
      </c>
      <c r="TK63" s="277">
        <v>0</v>
      </c>
      <c r="TL63" s="277">
        <v>0</v>
      </c>
      <c r="TM63" s="277">
        <v>0</v>
      </c>
      <c r="TN63" s="277">
        <v>0</v>
      </c>
      <c r="TO63" s="277">
        <v>0</v>
      </c>
      <c r="TP63" s="277">
        <v>0</v>
      </c>
      <c r="TQ63" s="277">
        <v>0</v>
      </c>
      <c r="TR63" s="277">
        <v>0</v>
      </c>
      <c r="TS63" s="277">
        <v>0</v>
      </c>
      <c r="TT63" s="277">
        <v>0</v>
      </c>
      <c r="TU63" s="277">
        <v>0</v>
      </c>
      <c r="TV63" s="277">
        <v>0</v>
      </c>
      <c r="TW63" s="277">
        <v>0</v>
      </c>
      <c r="TX63" s="277">
        <v>0</v>
      </c>
      <c r="TY63" s="277">
        <v>0</v>
      </c>
      <c r="TZ63" s="277">
        <v>0</v>
      </c>
      <c r="UA63" s="277">
        <v>0</v>
      </c>
      <c r="UB63" s="277">
        <v>0</v>
      </c>
      <c r="UC63" s="277">
        <v>0</v>
      </c>
      <c r="UD63" s="277">
        <v>0</v>
      </c>
      <c r="UE63" s="277">
        <v>0</v>
      </c>
      <c r="UF63" s="277">
        <v>0</v>
      </c>
      <c r="UG63" s="277">
        <v>0</v>
      </c>
      <c r="UH63" s="277">
        <v>0</v>
      </c>
      <c r="UI63" s="277">
        <v>0</v>
      </c>
      <c r="UJ63" s="277">
        <v>0</v>
      </c>
      <c r="UK63" s="277">
        <v>0</v>
      </c>
      <c r="UL63" s="277">
        <v>0</v>
      </c>
      <c r="UM63" s="277">
        <v>0</v>
      </c>
      <c r="UN63" s="277">
        <v>0</v>
      </c>
      <c r="UO63" s="277">
        <v>0</v>
      </c>
      <c r="UP63" s="277">
        <v>0</v>
      </c>
      <c r="UQ63" s="277">
        <v>0</v>
      </c>
      <c r="UR63" s="277">
        <v>0</v>
      </c>
      <c r="US63" s="277">
        <v>0</v>
      </c>
      <c r="UT63" s="277">
        <v>0</v>
      </c>
      <c r="UU63" s="277">
        <v>0</v>
      </c>
      <c r="UV63" s="277">
        <v>0</v>
      </c>
      <c r="UW63" s="277">
        <v>0</v>
      </c>
      <c r="UX63" s="277">
        <v>0</v>
      </c>
      <c r="UY63" s="277">
        <v>0</v>
      </c>
      <c r="UZ63" s="277">
        <v>0</v>
      </c>
      <c r="VA63" s="277">
        <v>0</v>
      </c>
      <c r="VB63" s="277">
        <v>0</v>
      </c>
      <c r="VC63" s="277">
        <v>0</v>
      </c>
      <c r="VD63" s="277">
        <v>0</v>
      </c>
      <c r="VE63" s="277">
        <v>0</v>
      </c>
      <c r="VF63" s="277">
        <v>0</v>
      </c>
      <c r="VG63" s="277">
        <v>0</v>
      </c>
      <c r="VH63" s="277">
        <v>0</v>
      </c>
      <c r="VI63" s="277">
        <v>0</v>
      </c>
      <c r="VJ63" s="277">
        <v>0</v>
      </c>
      <c r="VK63" s="277">
        <v>0</v>
      </c>
      <c r="VL63" s="277">
        <v>0</v>
      </c>
      <c r="VM63" s="277">
        <v>0</v>
      </c>
      <c r="VN63" s="277">
        <v>0</v>
      </c>
      <c r="VO63" s="277">
        <v>0</v>
      </c>
      <c r="VP63" s="277">
        <v>0</v>
      </c>
      <c r="VQ63" s="277">
        <v>0</v>
      </c>
      <c r="VR63" s="277">
        <v>0</v>
      </c>
      <c r="VS63" s="277">
        <v>0</v>
      </c>
      <c r="VT63" s="277">
        <v>0</v>
      </c>
      <c r="VU63" s="277">
        <v>0</v>
      </c>
      <c r="VV63" s="277">
        <v>0</v>
      </c>
      <c r="VW63" s="277">
        <v>0</v>
      </c>
      <c r="VX63" s="277">
        <v>0</v>
      </c>
      <c r="VY63" s="277">
        <v>0</v>
      </c>
      <c r="VZ63" s="277">
        <v>0</v>
      </c>
      <c r="WA63" s="277">
        <v>0</v>
      </c>
      <c r="WB63" s="277">
        <v>0</v>
      </c>
      <c r="WC63" s="277">
        <v>0</v>
      </c>
      <c r="WD63" s="277">
        <v>0</v>
      </c>
      <c r="WE63" s="277">
        <v>0</v>
      </c>
      <c r="WF63" s="277">
        <v>0</v>
      </c>
      <c r="WG63" s="277">
        <v>0</v>
      </c>
      <c r="WH63" s="277">
        <v>0</v>
      </c>
      <c r="WI63" s="277">
        <v>0</v>
      </c>
      <c r="WJ63" s="277">
        <v>0</v>
      </c>
      <c r="WK63" s="277">
        <v>0</v>
      </c>
      <c r="WL63" s="277">
        <v>0</v>
      </c>
      <c r="WM63" s="277">
        <v>0</v>
      </c>
      <c r="WN63" s="277">
        <v>0</v>
      </c>
      <c r="WO63" s="277">
        <v>0</v>
      </c>
      <c r="WP63" s="277">
        <v>0</v>
      </c>
      <c r="WQ63" s="277">
        <v>0</v>
      </c>
      <c r="WR63" s="277">
        <v>0</v>
      </c>
      <c r="WS63" s="277">
        <v>0</v>
      </c>
      <c r="WT63" s="277">
        <v>0</v>
      </c>
      <c r="WU63" s="277">
        <v>0</v>
      </c>
      <c r="WV63" s="277">
        <v>0</v>
      </c>
      <c r="WW63" s="277">
        <v>0</v>
      </c>
      <c r="WX63" s="277">
        <v>0</v>
      </c>
      <c r="WY63" s="277">
        <v>0</v>
      </c>
      <c r="WZ63" s="277">
        <v>0</v>
      </c>
      <c r="XA63" s="277">
        <v>0</v>
      </c>
      <c r="XB63" s="277">
        <v>0</v>
      </c>
      <c r="XC63" s="277">
        <v>17</v>
      </c>
      <c r="XD63" s="277">
        <v>0</v>
      </c>
      <c r="XE63" s="277">
        <v>0</v>
      </c>
      <c r="XF63" s="277">
        <v>0</v>
      </c>
      <c r="XG63" s="277">
        <v>0</v>
      </c>
      <c r="XH63" s="277">
        <v>0</v>
      </c>
      <c r="XI63" s="277">
        <v>15</v>
      </c>
      <c r="XJ63" s="277">
        <v>0</v>
      </c>
      <c r="XK63" s="277">
        <v>0</v>
      </c>
      <c r="XL63" s="277">
        <v>15</v>
      </c>
      <c r="XM63" s="277">
        <v>0</v>
      </c>
      <c r="XN63" s="277">
        <v>0</v>
      </c>
      <c r="XO63" s="277">
        <v>9</v>
      </c>
      <c r="XP63" s="277">
        <v>0</v>
      </c>
      <c r="XQ63" s="277">
        <v>0</v>
      </c>
      <c r="XR63" s="277">
        <v>6</v>
      </c>
      <c r="XS63" s="277">
        <v>0</v>
      </c>
      <c r="XT63" s="277">
        <v>0</v>
      </c>
      <c r="XU63" s="277">
        <v>0</v>
      </c>
      <c r="XV63" s="277">
        <v>0</v>
      </c>
      <c r="XW63" s="277">
        <v>0</v>
      </c>
      <c r="XX63" s="277">
        <v>0</v>
      </c>
      <c r="XY63" s="277">
        <v>0</v>
      </c>
      <c r="XZ63" s="277">
        <v>0</v>
      </c>
      <c r="YA63" s="277">
        <v>0</v>
      </c>
      <c r="YB63" s="277">
        <v>0</v>
      </c>
      <c r="YC63" s="277">
        <v>0</v>
      </c>
      <c r="YD63" s="277">
        <v>0</v>
      </c>
      <c r="YE63" s="277">
        <v>0</v>
      </c>
      <c r="YF63" s="277">
        <v>0</v>
      </c>
      <c r="YG63" s="277">
        <v>12</v>
      </c>
      <c r="YH63" s="277">
        <v>0</v>
      </c>
      <c r="YI63" s="277">
        <v>0</v>
      </c>
      <c r="YJ63" s="277">
        <v>0</v>
      </c>
      <c r="YK63" s="277">
        <v>0</v>
      </c>
      <c r="YL63" s="277">
        <v>0</v>
      </c>
      <c r="YM63" s="277">
        <v>20</v>
      </c>
      <c r="YN63" s="277">
        <v>0</v>
      </c>
      <c r="YO63" s="277">
        <v>0</v>
      </c>
      <c r="YP63" s="277">
        <v>17</v>
      </c>
      <c r="YQ63" s="277">
        <v>0</v>
      </c>
      <c r="YR63" s="277">
        <v>0</v>
      </c>
      <c r="YS63" s="277">
        <v>9</v>
      </c>
      <c r="YT63" s="277">
        <v>0</v>
      </c>
      <c r="YU63" s="277">
        <v>0</v>
      </c>
      <c r="YV63" s="277">
        <v>12</v>
      </c>
      <c r="YW63" s="277">
        <v>0</v>
      </c>
      <c r="YX63" s="277">
        <v>0</v>
      </c>
      <c r="YY63" s="277">
        <v>0</v>
      </c>
      <c r="YZ63" s="277">
        <v>0</v>
      </c>
      <c r="ZA63" s="277">
        <v>0</v>
      </c>
      <c r="ZB63" s="277">
        <v>0</v>
      </c>
      <c r="ZC63" s="277">
        <v>0</v>
      </c>
      <c r="ZD63" s="277">
        <v>0</v>
      </c>
      <c r="ZE63" s="277">
        <v>0</v>
      </c>
      <c r="ZF63" s="277">
        <v>0</v>
      </c>
      <c r="ZG63" s="277">
        <v>0</v>
      </c>
      <c r="ZH63" s="277">
        <v>0</v>
      </c>
      <c r="ZI63" s="277">
        <v>0</v>
      </c>
      <c r="ZJ63" s="277">
        <v>0</v>
      </c>
      <c r="ZK63" s="277">
        <v>16</v>
      </c>
      <c r="ZL63" s="277">
        <v>0</v>
      </c>
      <c r="ZM63" s="277">
        <v>0</v>
      </c>
      <c r="ZN63" s="277">
        <v>0</v>
      </c>
      <c r="ZO63" s="277">
        <v>0</v>
      </c>
      <c r="ZP63" s="277">
        <v>0</v>
      </c>
      <c r="ZQ63" s="277">
        <v>21</v>
      </c>
      <c r="ZR63" s="277">
        <v>0</v>
      </c>
      <c r="ZS63" s="277">
        <v>0</v>
      </c>
      <c r="ZT63" s="277">
        <v>3</v>
      </c>
      <c r="ZU63" s="277">
        <v>0</v>
      </c>
      <c r="ZV63" s="277">
        <v>0</v>
      </c>
      <c r="ZW63" s="277">
        <v>0</v>
      </c>
      <c r="ZX63" s="277">
        <v>0</v>
      </c>
      <c r="ZY63" s="277">
        <v>0</v>
      </c>
      <c r="ZZ63" s="277">
        <v>0</v>
      </c>
      <c r="AAA63" s="277">
        <v>0</v>
      </c>
      <c r="AAB63" s="277">
        <v>0</v>
      </c>
      <c r="AAC63" s="277">
        <v>0</v>
      </c>
      <c r="AAD63" s="277">
        <v>0</v>
      </c>
      <c r="AAE63" s="277">
        <v>20</v>
      </c>
      <c r="AAF63" s="277">
        <v>0</v>
      </c>
      <c r="AAG63" s="277">
        <v>0</v>
      </c>
      <c r="AAH63" s="277">
        <v>0</v>
      </c>
      <c r="AAI63" s="277">
        <v>0</v>
      </c>
      <c r="AAJ63" s="277">
        <v>0</v>
      </c>
      <c r="AAK63" s="277">
        <v>0</v>
      </c>
      <c r="AAL63" s="277">
        <v>0</v>
      </c>
      <c r="AAM63" s="277">
        <v>0</v>
      </c>
      <c r="AAN63" s="277">
        <v>0</v>
      </c>
      <c r="AAO63" s="181"/>
    </row>
    <row r="64" spans="1:731" x14ac:dyDescent="0.3">
      <c r="D64" s="3" t="s">
        <v>461</v>
      </c>
      <c r="F64" s="3">
        <v>666521</v>
      </c>
      <c r="G64" s="3" t="s">
        <v>81</v>
      </c>
      <c r="H64" s="275">
        <f t="shared" si="104"/>
        <v>4.8</v>
      </c>
      <c r="I64" s="135" t="str">
        <f t="shared" si="104"/>
        <v/>
      </c>
      <c r="J64" s="276" t="str">
        <f t="shared" si="104"/>
        <v/>
      </c>
      <c r="K64" s="275" cm="1">
        <f t="array" ref="K64">IFERROR(
  _xlfn.STDEV.S(
    IF(
      ($AA$19:$AAN$19=K$50) *
      ($AA64:$AAN64&gt;0) *
      ($AA$17:$AAN$17 &gt;= $H$47) *
      ($AA$17:$AAN$17 &lt;= $I$47),
      $AA64:$AAN64
    )
  ),
  ""
)</f>
        <v>3.9312269655344827</v>
      </c>
      <c r="L64" s="135" t="str" cm="1">
        <f t="array" ref="L64">IFERROR(
  _xlfn.STDEV.S(
    IF(
      ($AA$19:$AAN$19=L$50) *
      ($AA64:$AAN64&gt;0) *
      ($AA$17:$AAN$17 &gt;= $H$47) *
      ($AA$17:$AAN$17 &lt;= $I$47),
      $AA64:$AAN64
    )
  ),
  ""
)</f>
        <v/>
      </c>
      <c r="M64" s="276" t="str" cm="1">
        <f t="array" ref="M64">IFERROR(
  _xlfn.STDEV.S(
    IF(
      ($AA$19:$AAN$19=M$50) *
      ($AA64:$AAN64&gt;0) *
      ($AA$17:$AAN$17 &gt;= $H$47) *
      ($AA$17:$AAN$17 &lt;= $I$47),
      $AA64:$AAN64
    )
  ),
  ""
)</f>
        <v/>
      </c>
      <c r="N64" s="275">
        <f t="shared" si="105"/>
        <v>15</v>
      </c>
      <c r="O64" s="135">
        <f t="shared" si="105"/>
        <v>0</v>
      </c>
      <c r="P64" s="276">
        <f t="shared" si="105"/>
        <v>0</v>
      </c>
      <c r="Q64">
        <f>VLOOKUP($F64,Old!$C$23:$G$43,3)</f>
        <v>1.8</v>
      </c>
      <c r="R64">
        <f t="shared" si="106"/>
        <v>8.64</v>
      </c>
      <c r="S64" t="str">
        <f t="shared" si="106"/>
        <v/>
      </c>
      <c r="T64" t="str">
        <f t="shared" si="107"/>
        <v/>
      </c>
      <c r="U64">
        <f>VLOOKUP($F64,Old!$C$23:$G$43,5)</f>
        <v>1.8</v>
      </c>
      <c r="V64">
        <f t="shared" si="108"/>
        <v>8.64</v>
      </c>
      <c r="X64" s="284" t="s">
        <v>217</v>
      </c>
      <c r="Y64" s="285">
        <f>IFERROR(AVERAGEIFS(AA$72:AAN$72,AA49:AAN49,$X$64,AA$72:AAN$72,"&gt;0"),"")</f>
        <v>0.86897660818713429</v>
      </c>
      <c r="Z64" s="3">
        <v>666521</v>
      </c>
      <c r="AA64" s="277">
        <v>0</v>
      </c>
      <c r="AB64" s="277">
        <v>0</v>
      </c>
      <c r="AC64" s="277">
        <v>0</v>
      </c>
      <c r="AD64" s="277">
        <v>0</v>
      </c>
      <c r="AE64" s="277">
        <v>0</v>
      </c>
      <c r="AF64" s="277">
        <v>0</v>
      </c>
      <c r="AG64" s="277">
        <v>0</v>
      </c>
      <c r="AH64" s="277">
        <v>0</v>
      </c>
      <c r="AI64" s="277">
        <v>0</v>
      </c>
      <c r="AJ64" s="277">
        <v>0</v>
      </c>
      <c r="AK64" s="277">
        <v>0</v>
      </c>
      <c r="AL64" s="277">
        <v>0</v>
      </c>
      <c r="AM64" s="277">
        <v>0</v>
      </c>
      <c r="AN64" s="277">
        <v>0</v>
      </c>
      <c r="AO64" s="277">
        <v>0</v>
      </c>
      <c r="AP64" s="277">
        <v>0</v>
      </c>
      <c r="AQ64" s="277">
        <v>0</v>
      </c>
      <c r="AR64" s="277">
        <v>0</v>
      </c>
      <c r="AS64" s="277">
        <v>0</v>
      </c>
      <c r="AT64" s="277">
        <v>0</v>
      </c>
      <c r="AU64" s="277">
        <v>0</v>
      </c>
      <c r="AV64" s="277">
        <v>0</v>
      </c>
      <c r="AW64" s="277">
        <v>0</v>
      </c>
      <c r="AX64" s="277">
        <v>0</v>
      </c>
      <c r="AY64" s="277">
        <v>0</v>
      </c>
      <c r="AZ64" s="277">
        <v>0</v>
      </c>
      <c r="BA64" s="277">
        <v>0</v>
      </c>
      <c r="BB64" s="277">
        <v>0</v>
      </c>
      <c r="BC64" s="277">
        <v>0</v>
      </c>
      <c r="BD64" s="277">
        <v>0</v>
      </c>
      <c r="BE64" s="277">
        <v>0</v>
      </c>
      <c r="BF64" s="277">
        <v>0</v>
      </c>
      <c r="BG64" s="277">
        <v>0</v>
      </c>
      <c r="BH64" s="277">
        <v>0</v>
      </c>
      <c r="BI64" s="277">
        <v>0</v>
      </c>
      <c r="BJ64" s="277">
        <v>0</v>
      </c>
      <c r="BK64" s="277">
        <v>0</v>
      </c>
      <c r="BL64" s="277">
        <v>0</v>
      </c>
      <c r="BM64" s="277">
        <v>0</v>
      </c>
      <c r="BN64" s="277">
        <v>0</v>
      </c>
      <c r="BO64" s="277">
        <v>0</v>
      </c>
      <c r="BP64" s="277">
        <v>0</v>
      </c>
      <c r="BQ64" s="277">
        <v>0</v>
      </c>
      <c r="BR64" s="277">
        <v>0</v>
      </c>
      <c r="BS64" s="277">
        <v>0</v>
      </c>
      <c r="BT64" s="277">
        <v>0</v>
      </c>
      <c r="BU64" s="277">
        <v>0</v>
      </c>
      <c r="BV64" s="277">
        <v>0</v>
      </c>
      <c r="BW64" s="277">
        <v>0</v>
      </c>
      <c r="BX64" s="277">
        <v>0</v>
      </c>
      <c r="BY64" s="277">
        <v>0</v>
      </c>
      <c r="BZ64" s="277">
        <v>0</v>
      </c>
      <c r="CA64" s="277">
        <v>0</v>
      </c>
      <c r="CB64" s="277">
        <v>0</v>
      </c>
      <c r="CC64" s="277">
        <v>0</v>
      </c>
      <c r="CD64" s="277">
        <v>0</v>
      </c>
      <c r="CE64" s="277">
        <v>0</v>
      </c>
      <c r="CF64" s="277">
        <v>0</v>
      </c>
      <c r="CG64" s="277">
        <v>0</v>
      </c>
      <c r="CH64" s="277">
        <v>0</v>
      </c>
      <c r="CI64" s="277">
        <v>0</v>
      </c>
      <c r="CJ64" s="277">
        <v>0</v>
      </c>
      <c r="CK64" s="277">
        <v>0</v>
      </c>
      <c r="CL64" s="277">
        <v>0</v>
      </c>
      <c r="CM64" s="277">
        <v>0</v>
      </c>
      <c r="CN64" s="277">
        <v>0</v>
      </c>
      <c r="CO64" s="277">
        <v>0</v>
      </c>
      <c r="CP64" s="277">
        <v>0</v>
      </c>
      <c r="CQ64" s="277">
        <v>0</v>
      </c>
      <c r="CR64" s="277">
        <v>0</v>
      </c>
      <c r="CS64" s="277">
        <v>0</v>
      </c>
      <c r="CT64" s="277">
        <v>0</v>
      </c>
      <c r="CU64" s="277">
        <v>0</v>
      </c>
      <c r="CV64" s="277">
        <v>0</v>
      </c>
      <c r="CW64" s="277">
        <v>0</v>
      </c>
      <c r="CX64" s="277">
        <v>0</v>
      </c>
      <c r="CY64" s="277">
        <v>0</v>
      </c>
      <c r="CZ64" s="277">
        <v>0</v>
      </c>
      <c r="DA64" s="277">
        <v>0</v>
      </c>
      <c r="DB64" s="277">
        <v>0</v>
      </c>
      <c r="DC64" s="277">
        <v>0</v>
      </c>
      <c r="DD64" s="277">
        <v>0</v>
      </c>
      <c r="DE64" s="277">
        <v>0</v>
      </c>
      <c r="DF64" s="277">
        <v>0</v>
      </c>
      <c r="DG64" s="277">
        <v>0</v>
      </c>
      <c r="DH64" s="277">
        <v>0</v>
      </c>
      <c r="DI64" s="277">
        <v>0</v>
      </c>
      <c r="DJ64" s="277">
        <v>0</v>
      </c>
      <c r="DK64" s="277">
        <v>0</v>
      </c>
      <c r="DL64" s="277">
        <v>0</v>
      </c>
      <c r="DM64" s="277">
        <v>0</v>
      </c>
      <c r="DN64" s="277">
        <v>0</v>
      </c>
      <c r="DO64" s="277">
        <v>0</v>
      </c>
      <c r="DP64" s="277">
        <v>0</v>
      </c>
      <c r="DQ64" s="277">
        <v>0</v>
      </c>
      <c r="DR64" s="277">
        <v>0</v>
      </c>
      <c r="DS64" s="277">
        <v>0</v>
      </c>
      <c r="DT64" s="277">
        <v>0</v>
      </c>
      <c r="DU64" s="277">
        <v>0</v>
      </c>
      <c r="DV64" s="277">
        <v>0</v>
      </c>
      <c r="DW64" s="277">
        <v>0</v>
      </c>
      <c r="DX64" s="277">
        <v>0</v>
      </c>
      <c r="DY64" s="277">
        <v>0</v>
      </c>
      <c r="DZ64" s="277">
        <v>0</v>
      </c>
      <c r="EA64" s="277">
        <v>0</v>
      </c>
      <c r="EB64" s="277">
        <v>0</v>
      </c>
      <c r="EC64" s="277">
        <v>0</v>
      </c>
      <c r="ED64" s="277">
        <v>0</v>
      </c>
      <c r="EE64" s="277">
        <v>0</v>
      </c>
      <c r="EF64" s="277">
        <v>0</v>
      </c>
      <c r="EG64" s="277">
        <v>0</v>
      </c>
      <c r="EH64" s="277">
        <v>0</v>
      </c>
      <c r="EI64" s="277">
        <v>0</v>
      </c>
      <c r="EJ64" s="277">
        <v>0</v>
      </c>
      <c r="EK64" s="277">
        <v>0</v>
      </c>
      <c r="EL64" s="277">
        <v>0</v>
      </c>
      <c r="EM64" s="277">
        <v>0</v>
      </c>
      <c r="EN64" s="277">
        <v>0</v>
      </c>
      <c r="EO64" s="277">
        <v>0</v>
      </c>
      <c r="EP64" s="277">
        <v>0</v>
      </c>
      <c r="EQ64" s="277">
        <v>0</v>
      </c>
      <c r="ER64" s="277">
        <v>0</v>
      </c>
      <c r="ES64" s="277">
        <v>0</v>
      </c>
      <c r="ET64" s="277">
        <v>0</v>
      </c>
      <c r="EU64" s="277">
        <v>0</v>
      </c>
      <c r="EV64" s="277">
        <v>0</v>
      </c>
      <c r="EW64" s="277">
        <v>0</v>
      </c>
      <c r="EX64" s="277">
        <v>0</v>
      </c>
      <c r="EY64" s="277">
        <v>0</v>
      </c>
      <c r="EZ64" s="277">
        <v>0</v>
      </c>
      <c r="FA64" s="277">
        <v>0</v>
      </c>
      <c r="FB64" s="277">
        <v>0</v>
      </c>
      <c r="FC64" s="277">
        <v>0</v>
      </c>
      <c r="FD64" s="277">
        <v>0</v>
      </c>
      <c r="FE64" s="277">
        <v>0</v>
      </c>
      <c r="FF64" s="277">
        <v>0</v>
      </c>
      <c r="FG64" s="277">
        <v>0</v>
      </c>
      <c r="FH64" s="277">
        <v>0</v>
      </c>
      <c r="FI64" s="277">
        <v>0</v>
      </c>
      <c r="FJ64" s="277">
        <v>0</v>
      </c>
      <c r="FK64" s="277">
        <v>0</v>
      </c>
      <c r="FL64" s="277">
        <v>0</v>
      </c>
      <c r="FM64" s="277">
        <v>0</v>
      </c>
      <c r="FN64" s="277">
        <v>0</v>
      </c>
      <c r="FO64" s="277">
        <v>0</v>
      </c>
      <c r="FP64" s="277">
        <v>0</v>
      </c>
      <c r="FQ64" s="277">
        <v>0</v>
      </c>
      <c r="FR64" s="277">
        <v>0</v>
      </c>
      <c r="FS64" s="277">
        <v>0</v>
      </c>
      <c r="FT64" s="277">
        <v>0</v>
      </c>
      <c r="FU64" s="277">
        <v>0</v>
      </c>
      <c r="FV64" s="277">
        <v>0</v>
      </c>
      <c r="FW64" s="277">
        <v>0</v>
      </c>
      <c r="FX64" s="277">
        <v>0</v>
      </c>
      <c r="FY64" s="277">
        <v>0</v>
      </c>
      <c r="FZ64" s="277">
        <v>0</v>
      </c>
      <c r="GA64" s="277">
        <v>0</v>
      </c>
      <c r="GB64" s="277">
        <v>0</v>
      </c>
      <c r="GC64" s="277">
        <v>0</v>
      </c>
      <c r="GD64" s="277">
        <v>0</v>
      </c>
      <c r="GE64" s="277">
        <v>0</v>
      </c>
      <c r="GF64" s="277">
        <v>0</v>
      </c>
      <c r="GG64" s="277">
        <v>0</v>
      </c>
      <c r="GH64" s="277">
        <v>0</v>
      </c>
      <c r="GI64" s="277">
        <v>0</v>
      </c>
      <c r="GJ64" s="277">
        <v>0</v>
      </c>
      <c r="GK64" s="277">
        <v>0</v>
      </c>
      <c r="GL64" s="277">
        <v>0</v>
      </c>
      <c r="GM64" s="277">
        <v>0</v>
      </c>
      <c r="GN64" s="277">
        <v>0</v>
      </c>
      <c r="GO64" s="277">
        <v>0</v>
      </c>
      <c r="GP64" s="277">
        <v>0</v>
      </c>
      <c r="GQ64" s="277">
        <v>0</v>
      </c>
      <c r="GR64" s="277">
        <v>0</v>
      </c>
      <c r="GS64" s="277">
        <v>0</v>
      </c>
      <c r="GT64" s="277">
        <v>0</v>
      </c>
      <c r="GU64" s="277">
        <v>0</v>
      </c>
      <c r="GV64" s="277">
        <v>0</v>
      </c>
      <c r="GW64" s="277">
        <v>0</v>
      </c>
      <c r="GX64" s="277">
        <v>0</v>
      </c>
      <c r="GY64" s="277">
        <v>15</v>
      </c>
      <c r="GZ64" s="277">
        <v>0</v>
      </c>
      <c r="HA64" s="277">
        <v>0</v>
      </c>
      <c r="HB64" s="277">
        <v>0</v>
      </c>
      <c r="HC64" s="277">
        <v>0</v>
      </c>
      <c r="HD64" s="277">
        <v>0</v>
      </c>
      <c r="HE64" s="277">
        <v>0</v>
      </c>
      <c r="HF64" s="277">
        <v>0</v>
      </c>
      <c r="HG64" s="277">
        <v>0</v>
      </c>
      <c r="HH64" s="277">
        <v>0</v>
      </c>
      <c r="HI64" s="277">
        <v>0</v>
      </c>
      <c r="HJ64" s="277">
        <v>0</v>
      </c>
      <c r="HK64" s="277">
        <v>0</v>
      </c>
      <c r="HL64" s="277">
        <v>0</v>
      </c>
      <c r="HM64" s="277">
        <v>0</v>
      </c>
      <c r="HN64" s="277">
        <v>0</v>
      </c>
      <c r="HO64" s="277">
        <v>0</v>
      </c>
      <c r="HP64" s="277">
        <v>0</v>
      </c>
      <c r="HQ64" s="277">
        <v>0</v>
      </c>
      <c r="HR64" s="277">
        <v>0</v>
      </c>
      <c r="HS64" s="277">
        <v>0</v>
      </c>
      <c r="HT64" s="277">
        <v>0</v>
      </c>
      <c r="HU64" s="277">
        <v>0</v>
      </c>
      <c r="HV64" s="277">
        <v>0</v>
      </c>
      <c r="HW64" s="277">
        <v>0</v>
      </c>
      <c r="HX64" s="277">
        <v>0</v>
      </c>
      <c r="HY64" s="277">
        <v>0</v>
      </c>
      <c r="HZ64" s="277">
        <v>0</v>
      </c>
      <c r="IA64" s="277">
        <v>0</v>
      </c>
      <c r="IB64" s="277">
        <v>0</v>
      </c>
      <c r="IC64" s="277">
        <v>0</v>
      </c>
      <c r="ID64" s="277">
        <v>0</v>
      </c>
      <c r="IE64" s="277">
        <v>0</v>
      </c>
      <c r="IF64" s="277">
        <v>0</v>
      </c>
      <c r="IG64" s="277">
        <v>0</v>
      </c>
      <c r="IH64" s="277">
        <v>0</v>
      </c>
      <c r="II64" s="277">
        <v>0</v>
      </c>
      <c r="IJ64" s="277">
        <v>0</v>
      </c>
      <c r="IK64" s="277">
        <v>0</v>
      </c>
      <c r="IL64" s="277">
        <v>0</v>
      </c>
      <c r="IM64" s="277">
        <v>0</v>
      </c>
      <c r="IN64" s="277">
        <v>0</v>
      </c>
      <c r="IO64" s="277">
        <v>0</v>
      </c>
      <c r="IP64" s="277">
        <v>0</v>
      </c>
      <c r="IQ64" s="277">
        <v>0</v>
      </c>
      <c r="IR64" s="277">
        <v>0</v>
      </c>
      <c r="IS64" s="277">
        <v>0</v>
      </c>
      <c r="IT64" s="277">
        <v>0</v>
      </c>
      <c r="IU64" s="277">
        <v>0</v>
      </c>
      <c r="IV64" s="277">
        <v>0</v>
      </c>
      <c r="IW64" s="277">
        <v>0</v>
      </c>
      <c r="IX64" s="277">
        <v>0</v>
      </c>
      <c r="IY64" s="277">
        <v>0</v>
      </c>
      <c r="IZ64" s="277">
        <v>0</v>
      </c>
      <c r="JA64" s="277">
        <v>0</v>
      </c>
      <c r="JB64" s="277">
        <v>0</v>
      </c>
      <c r="JC64" s="277">
        <v>0</v>
      </c>
      <c r="JD64" s="277">
        <v>0</v>
      </c>
      <c r="JE64" s="277">
        <v>0</v>
      </c>
      <c r="JF64" s="277">
        <v>0</v>
      </c>
      <c r="JG64" s="277">
        <v>0</v>
      </c>
      <c r="JH64" s="277">
        <v>0</v>
      </c>
      <c r="JI64" s="277">
        <v>0</v>
      </c>
      <c r="JJ64" s="277">
        <v>0</v>
      </c>
      <c r="JK64" s="277">
        <v>0</v>
      </c>
      <c r="JL64" s="277">
        <v>0</v>
      </c>
      <c r="JM64" s="277">
        <v>0</v>
      </c>
      <c r="JN64" s="277">
        <v>0</v>
      </c>
      <c r="JO64" s="277">
        <v>0</v>
      </c>
      <c r="JP64" s="277">
        <v>0</v>
      </c>
      <c r="JQ64" s="277">
        <v>0</v>
      </c>
      <c r="JR64" s="277">
        <v>0</v>
      </c>
      <c r="JS64" s="277">
        <v>0</v>
      </c>
      <c r="JT64" s="277">
        <v>0</v>
      </c>
      <c r="JU64" s="277">
        <v>0</v>
      </c>
      <c r="JV64" s="277">
        <v>0</v>
      </c>
      <c r="JW64" s="277">
        <v>0</v>
      </c>
      <c r="JX64" s="277">
        <v>0</v>
      </c>
      <c r="JY64" s="277">
        <v>0</v>
      </c>
      <c r="JZ64" s="277">
        <v>0</v>
      </c>
      <c r="KA64" s="277">
        <v>0</v>
      </c>
      <c r="KB64" s="277">
        <v>0</v>
      </c>
      <c r="KC64" s="277">
        <v>0</v>
      </c>
      <c r="KD64" s="277">
        <v>0</v>
      </c>
      <c r="KE64" s="277">
        <v>4</v>
      </c>
      <c r="KF64" s="277">
        <v>0</v>
      </c>
      <c r="KG64" s="277">
        <v>0</v>
      </c>
      <c r="KH64" s="277">
        <v>0</v>
      </c>
      <c r="KI64" s="277">
        <v>0</v>
      </c>
      <c r="KJ64" s="277">
        <v>0</v>
      </c>
      <c r="KK64" s="277">
        <v>0</v>
      </c>
      <c r="KL64" s="277">
        <v>0</v>
      </c>
      <c r="KM64" s="277">
        <v>0</v>
      </c>
      <c r="KN64" s="277">
        <v>0</v>
      </c>
      <c r="KO64" s="277">
        <v>0</v>
      </c>
      <c r="KP64" s="277">
        <v>0</v>
      </c>
      <c r="KQ64" s="277">
        <v>0</v>
      </c>
      <c r="KR64" s="277">
        <v>0</v>
      </c>
      <c r="KS64" s="277">
        <v>0</v>
      </c>
      <c r="KT64" s="277">
        <v>0</v>
      </c>
      <c r="KU64" s="277">
        <v>0</v>
      </c>
      <c r="KV64" s="277">
        <v>0</v>
      </c>
      <c r="KW64" s="277">
        <v>0</v>
      </c>
      <c r="KX64" s="277">
        <v>0</v>
      </c>
      <c r="KY64" s="277">
        <v>0</v>
      </c>
      <c r="KZ64" s="277">
        <v>0</v>
      </c>
      <c r="LA64" s="277">
        <v>0</v>
      </c>
      <c r="LB64" s="277">
        <v>0</v>
      </c>
      <c r="LC64" s="277">
        <v>0</v>
      </c>
      <c r="LD64" s="277">
        <v>0</v>
      </c>
      <c r="LE64" s="277">
        <v>0</v>
      </c>
      <c r="LF64" s="277">
        <v>0</v>
      </c>
      <c r="LG64" s="277">
        <v>0</v>
      </c>
      <c r="LH64" s="277">
        <v>0</v>
      </c>
      <c r="LI64" s="277">
        <v>0</v>
      </c>
      <c r="LJ64" s="277">
        <v>0</v>
      </c>
      <c r="LK64" s="277">
        <v>0</v>
      </c>
      <c r="LL64" s="277">
        <v>0</v>
      </c>
      <c r="LM64" s="277">
        <v>0</v>
      </c>
      <c r="LN64" s="277">
        <v>0</v>
      </c>
      <c r="LO64" s="277">
        <v>0</v>
      </c>
      <c r="LP64" s="277">
        <v>0</v>
      </c>
      <c r="LQ64" s="277">
        <v>0</v>
      </c>
      <c r="LR64" s="277">
        <v>0</v>
      </c>
      <c r="LS64" s="277">
        <v>0</v>
      </c>
      <c r="LT64" s="277">
        <v>0</v>
      </c>
      <c r="LU64" s="277">
        <v>0</v>
      </c>
      <c r="LV64" s="277">
        <v>0</v>
      </c>
      <c r="LW64" s="277">
        <v>0</v>
      </c>
      <c r="LX64" s="277">
        <v>0</v>
      </c>
      <c r="LY64" s="277">
        <v>0</v>
      </c>
      <c r="LZ64" s="277">
        <v>0</v>
      </c>
      <c r="MA64" s="277">
        <v>0</v>
      </c>
      <c r="MB64" s="277">
        <v>0</v>
      </c>
      <c r="MC64" s="277">
        <v>0</v>
      </c>
      <c r="MD64" s="277">
        <v>0</v>
      </c>
      <c r="ME64" s="277">
        <v>0</v>
      </c>
      <c r="MF64" s="277">
        <v>0</v>
      </c>
      <c r="MG64" s="277">
        <v>0</v>
      </c>
      <c r="MH64" s="277">
        <v>0</v>
      </c>
      <c r="MI64" s="277">
        <v>0</v>
      </c>
      <c r="MJ64" s="277">
        <v>0</v>
      </c>
      <c r="MK64" s="277">
        <v>0</v>
      </c>
      <c r="ML64" s="277">
        <v>0</v>
      </c>
      <c r="MM64" s="277">
        <v>0</v>
      </c>
      <c r="MN64" s="277">
        <v>0</v>
      </c>
      <c r="MO64" s="277">
        <v>0</v>
      </c>
      <c r="MP64" s="277">
        <v>0</v>
      </c>
      <c r="MQ64" s="277">
        <v>0</v>
      </c>
      <c r="MR64" s="277">
        <v>0</v>
      </c>
      <c r="MS64" s="277">
        <v>0</v>
      </c>
      <c r="MT64" s="277">
        <v>0</v>
      </c>
      <c r="MU64" s="277">
        <v>0</v>
      </c>
      <c r="MV64" s="277">
        <v>0</v>
      </c>
      <c r="MW64" s="277">
        <v>0</v>
      </c>
      <c r="MX64" s="277">
        <v>0</v>
      </c>
      <c r="MY64" s="277">
        <v>0</v>
      </c>
      <c r="MZ64" s="277">
        <v>0</v>
      </c>
      <c r="NA64" s="277">
        <v>0</v>
      </c>
      <c r="NB64" s="277">
        <v>0</v>
      </c>
      <c r="NC64" s="277">
        <v>0</v>
      </c>
      <c r="ND64" s="277">
        <v>0</v>
      </c>
      <c r="NE64" s="277">
        <v>0</v>
      </c>
      <c r="NF64" s="277">
        <v>0</v>
      </c>
      <c r="NG64" s="277">
        <v>0</v>
      </c>
      <c r="NH64" s="277">
        <v>0</v>
      </c>
      <c r="NI64" s="277">
        <v>0</v>
      </c>
      <c r="NJ64" s="277">
        <v>0</v>
      </c>
      <c r="NK64" s="277">
        <v>0</v>
      </c>
      <c r="NL64" s="277">
        <v>0</v>
      </c>
      <c r="NM64" s="277">
        <v>0</v>
      </c>
      <c r="NN64" s="277">
        <v>0</v>
      </c>
      <c r="NO64" s="277">
        <v>0</v>
      </c>
      <c r="NP64" s="277">
        <v>0</v>
      </c>
      <c r="NQ64" s="277">
        <v>0</v>
      </c>
      <c r="NR64" s="277">
        <v>0</v>
      </c>
      <c r="NS64" s="277">
        <v>0</v>
      </c>
      <c r="NT64" s="277">
        <v>0</v>
      </c>
      <c r="NU64" s="277">
        <v>0</v>
      </c>
      <c r="NV64" s="277">
        <v>0</v>
      </c>
      <c r="NW64" s="277">
        <v>0</v>
      </c>
      <c r="NX64" s="277">
        <v>0</v>
      </c>
      <c r="NY64" s="277">
        <v>0</v>
      </c>
      <c r="NZ64" s="277">
        <v>0</v>
      </c>
      <c r="OA64" s="277">
        <v>0</v>
      </c>
      <c r="OB64" s="277">
        <v>0</v>
      </c>
      <c r="OC64" s="277">
        <v>0</v>
      </c>
      <c r="OD64" s="277">
        <v>0</v>
      </c>
      <c r="OE64" s="277">
        <v>0</v>
      </c>
      <c r="OF64" s="277">
        <v>0</v>
      </c>
      <c r="OG64" s="277">
        <v>0</v>
      </c>
      <c r="OH64" s="277">
        <v>0</v>
      </c>
      <c r="OI64" s="277">
        <v>0</v>
      </c>
      <c r="OJ64" s="277">
        <v>0</v>
      </c>
      <c r="OK64" s="277">
        <v>0</v>
      </c>
      <c r="OL64" s="277">
        <v>0</v>
      </c>
      <c r="OM64" s="277">
        <v>0</v>
      </c>
      <c r="ON64" s="277">
        <v>0</v>
      </c>
      <c r="OO64" s="277">
        <v>0</v>
      </c>
      <c r="OP64" s="277">
        <v>0</v>
      </c>
      <c r="OQ64" s="277">
        <v>0</v>
      </c>
      <c r="OR64" s="277">
        <v>0</v>
      </c>
      <c r="OS64" s="277">
        <v>0</v>
      </c>
      <c r="OT64" s="277">
        <v>0</v>
      </c>
      <c r="OU64" s="277">
        <v>0</v>
      </c>
      <c r="OV64" s="277">
        <v>0</v>
      </c>
      <c r="OW64" s="277">
        <v>0</v>
      </c>
      <c r="OX64" s="277">
        <v>0</v>
      </c>
      <c r="OY64" s="277">
        <v>0</v>
      </c>
      <c r="OZ64" s="277">
        <v>0</v>
      </c>
      <c r="PA64" s="277">
        <v>0</v>
      </c>
      <c r="PB64" s="277">
        <v>0</v>
      </c>
      <c r="PC64" s="277">
        <v>0</v>
      </c>
      <c r="PD64" s="277">
        <v>0</v>
      </c>
      <c r="PE64" s="277">
        <v>0</v>
      </c>
      <c r="PF64" s="277">
        <v>0</v>
      </c>
      <c r="PG64" s="277">
        <v>0</v>
      </c>
      <c r="PH64" s="277">
        <v>0</v>
      </c>
      <c r="PI64" s="277">
        <v>0</v>
      </c>
      <c r="PJ64" s="277">
        <v>0</v>
      </c>
      <c r="PK64" s="277">
        <v>0</v>
      </c>
      <c r="PL64" s="277">
        <v>0</v>
      </c>
      <c r="PM64" s="277">
        <v>0</v>
      </c>
      <c r="PN64" s="277">
        <v>0</v>
      </c>
      <c r="PO64" s="277">
        <v>0</v>
      </c>
      <c r="PP64" s="277">
        <v>0</v>
      </c>
      <c r="PQ64" s="277">
        <v>0</v>
      </c>
      <c r="PR64" s="277">
        <v>0</v>
      </c>
      <c r="PS64" s="277">
        <v>0</v>
      </c>
      <c r="PT64" s="277">
        <v>0</v>
      </c>
      <c r="PU64" s="277">
        <v>0</v>
      </c>
      <c r="PV64" s="277">
        <v>0</v>
      </c>
      <c r="PW64" s="277">
        <v>0</v>
      </c>
      <c r="PX64" s="277">
        <v>0</v>
      </c>
      <c r="PY64" s="277">
        <v>0</v>
      </c>
      <c r="PZ64" s="277">
        <v>0</v>
      </c>
      <c r="QA64" s="277">
        <v>0</v>
      </c>
      <c r="QB64" s="277">
        <v>0</v>
      </c>
      <c r="QC64" s="277">
        <v>0</v>
      </c>
      <c r="QD64" s="277">
        <v>0</v>
      </c>
      <c r="QE64" s="277">
        <v>0</v>
      </c>
      <c r="QF64" s="277">
        <v>0</v>
      </c>
      <c r="QG64" s="277">
        <v>0</v>
      </c>
      <c r="QH64" s="277">
        <v>0</v>
      </c>
      <c r="QI64" s="277">
        <v>0</v>
      </c>
      <c r="QJ64" s="277">
        <v>0</v>
      </c>
      <c r="QK64" s="277">
        <v>0</v>
      </c>
      <c r="QL64" s="277">
        <v>0</v>
      </c>
      <c r="QM64" s="277">
        <v>0</v>
      </c>
      <c r="QN64" s="277">
        <v>0</v>
      </c>
      <c r="QO64" s="277">
        <v>0</v>
      </c>
      <c r="QP64" s="277">
        <v>0</v>
      </c>
      <c r="QQ64" s="277">
        <v>0</v>
      </c>
      <c r="QR64" s="277">
        <v>0</v>
      </c>
      <c r="QS64" s="277">
        <v>0</v>
      </c>
      <c r="QT64" s="277">
        <v>0</v>
      </c>
      <c r="QU64" s="277">
        <v>0</v>
      </c>
      <c r="QV64" s="277">
        <v>0</v>
      </c>
      <c r="QW64" s="277">
        <v>0</v>
      </c>
      <c r="QX64" s="277">
        <v>0</v>
      </c>
      <c r="QY64" s="277">
        <v>0</v>
      </c>
      <c r="QZ64" s="277">
        <v>0</v>
      </c>
      <c r="RA64" s="277">
        <v>0</v>
      </c>
      <c r="RB64" s="277">
        <v>0</v>
      </c>
      <c r="RC64" s="277">
        <v>0</v>
      </c>
      <c r="RD64" s="277">
        <v>0</v>
      </c>
      <c r="RE64" s="277">
        <v>0</v>
      </c>
      <c r="RF64" s="277">
        <v>0</v>
      </c>
      <c r="RG64" s="277">
        <v>0</v>
      </c>
      <c r="RH64" s="277">
        <v>0</v>
      </c>
      <c r="RI64" s="277">
        <v>6</v>
      </c>
      <c r="RJ64" s="277">
        <v>0</v>
      </c>
      <c r="RK64" s="277">
        <v>0</v>
      </c>
      <c r="RL64" s="277">
        <v>0</v>
      </c>
      <c r="RM64" s="277">
        <v>0</v>
      </c>
      <c r="RN64" s="277">
        <v>0</v>
      </c>
      <c r="RO64" s="277">
        <v>4</v>
      </c>
      <c r="RP64" s="277">
        <v>0</v>
      </c>
      <c r="RQ64" s="277">
        <v>0</v>
      </c>
      <c r="RR64" s="277">
        <v>2</v>
      </c>
      <c r="RS64" s="277">
        <v>0</v>
      </c>
      <c r="RT64" s="277">
        <v>0</v>
      </c>
      <c r="RU64" s="277">
        <v>9</v>
      </c>
      <c r="RV64" s="277">
        <v>0</v>
      </c>
      <c r="RW64" s="277">
        <v>0</v>
      </c>
      <c r="RX64" s="277">
        <v>15</v>
      </c>
      <c r="RY64" s="277">
        <v>0</v>
      </c>
      <c r="RZ64" s="277">
        <v>0</v>
      </c>
      <c r="SA64" s="277">
        <v>0</v>
      </c>
      <c r="SB64" s="277">
        <v>0</v>
      </c>
      <c r="SC64" s="277">
        <v>0</v>
      </c>
      <c r="SD64" s="277">
        <v>4</v>
      </c>
      <c r="SE64" s="277">
        <v>0</v>
      </c>
      <c r="SF64" s="277">
        <v>0</v>
      </c>
      <c r="SG64" s="277">
        <v>0</v>
      </c>
      <c r="SH64" s="277">
        <v>0</v>
      </c>
      <c r="SI64" s="277">
        <v>0</v>
      </c>
      <c r="SJ64" s="277">
        <v>0</v>
      </c>
      <c r="SK64" s="277">
        <v>0</v>
      </c>
      <c r="SL64" s="277">
        <v>0</v>
      </c>
      <c r="SM64" s="277">
        <v>0</v>
      </c>
      <c r="SN64" s="277">
        <v>0</v>
      </c>
      <c r="SO64" s="277">
        <v>0</v>
      </c>
      <c r="SP64" s="277">
        <v>0</v>
      </c>
      <c r="SQ64" s="277">
        <v>0</v>
      </c>
      <c r="SR64" s="277">
        <v>0</v>
      </c>
      <c r="SS64" s="277">
        <v>0</v>
      </c>
      <c r="ST64" s="277">
        <v>0</v>
      </c>
      <c r="SU64" s="277">
        <v>0</v>
      </c>
      <c r="SV64" s="277">
        <v>6</v>
      </c>
      <c r="SW64" s="277">
        <v>0</v>
      </c>
      <c r="SX64" s="277">
        <v>0</v>
      </c>
      <c r="SY64" s="277">
        <v>6</v>
      </c>
      <c r="SZ64" s="277">
        <v>0</v>
      </c>
      <c r="TA64" s="277">
        <v>0</v>
      </c>
      <c r="TB64" s="277">
        <v>10</v>
      </c>
      <c r="TC64" s="277">
        <v>0</v>
      </c>
      <c r="TD64" s="277">
        <v>0</v>
      </c>
      <c r="TE64" s="277">
        <v>0</v>
      </c>
      <c r="TF64" s="277">
        <v>0</v>
      </c>
      <c r="TG64" s="277">
        <v>0</v>
      </c>
      <c r="TH64" s="277">
        <v>1</v>
      </c>
      <c r="TI64" s="277">
        <v>0</v>
      </c>
      <c r="TJ64" s="277">
        <v>0</v>
      </c>
      <c r="TK64" s="277">
        <v>0</v>
      </c>
      <c r="TL64" s="277">
        <v>0</v>
      </c>
      <c r="TM64" s="277">
        <v>0</v>
      </c>
      <c r="TN64" s="277">
        <v>7</v>
      </c>
      <c r="TO64" s="277">
        <v>0</v>
      </c>
      <c r="TP64" s="277">
        <v>0</v>
      </c>
      <c r="TQ64" s="277">
        <v>0</v>
      </c>
      <c r="TR64" s="277">
        <v>0</v>
      </c>
      <c r="TS64" s="277">
        <v>0</v>
      </c>
      <c r="TT64" s="277">
        <v>0</v>
      </c>
      <c r="TU64" s="277">
        <v>0</v>
      </c>
      <c r="TV64" s="277">
        <v>0</v>
      </c>
      <c r="TW64" s="277">
        <v>0</v>
      </c>
      <c r="TX64" s="277">
        <v>0</v>
      </c>
      <c r="TY64" s="277">
        <v>0</v>
      </c>
      <c r="TZ64" s="277">
        <v>0</v>
      </c>
      <c r="UA64" s="277">
        <v>0</v>
      </c>
      <c r="UB64" s="277">
        <v>0</v>
      </c>
      <c r="UC64" s="277">
        <v>0</v>
      </c>
      <c r="UD64" s="277">
        <v>0</v>
      </c>
      <c r="UE64" s="277">
        <v>0</v>
      </c>
      <c r="UF64" s="277">
        <v>0</v>
      </c>
      <c r="UG64" s="277">
        <v>0</v>
      </c>
      <c r="UH64" s="277">
        <v>0</v>
      </c>
      <c r="UI64" s="277">
        <v>0</v>
      </c>
      <c r="UJ64" s="277">
        <v>0</v>
      </c>
      <c r="UK64" s="277">
        <v>0</v>
      </c>
      <c r="UL64" s="277">
        <v>0</v>
      </c>
      <c r="UM64" s="277">
        <v>0</v>
      </c>
      <c r="UN64" s="277">
        <v>0</v>
      </c>
      <c r="UO64" s="277">
        <v>0</v>
      </c>
      <c r="UP64" s="277">
        <v>0</v>
      </c>
      <c r="UQ64" s="277">
        <v>0</v>
      </c>
      <c r="UR64" s="277">
        <v>0</v>
      </c>
      <c r="US64" s="277">
        <v>0</v>
      </c>
      <c r="UT64" s="277">
        <v>0</v>
      </c>
      <c r="UU64" s="277">
        <v>0</v>
      </c>
      <c r="UV64" s="277">
        <v>0</v>
      </c>
      <c r="UW64" s="277">
        <v>0</v>
      </c>
      <c r="UX64" s="277">
        <v>0</v>
      </c>
      <c r="UY64" s="277">
        <v>0</v>
      </c>
      <c r="UZ64" s="277">
        <v>0</v>
      </c>
      <c r="VA64" s="277">
        <v>0</v>
      </c>
      <c r="VB64" s="277">
        <v>0</v>
      </c>
      <c r="VC64" s="277">
        <v>0</v>
      </c>
      <c r="VD64" s="277">
        <v>0</v>
      </c>
      <c r="VE64" s="277">
        <v>0</v>
      </c>
      <c r="VF64" s="277">
        <v>0</v>
      </c>
      <c r="VG64" s="277">
        <v>0</v>
      </c>
      <c r="VH64" s="277">
        <v>0</v>
      </c>
      <c r="VI64" s="277">
        <v>0</v>
      </c>
      <c r="VJ64" s="277">
        <v>0</v>
      </c>
      <c r="VK64" s="277">
        <v>0</v>
      </c>
      <c r="VL64" s="277">
        <v>0</v>
      </c>
      <c r="VM64" s="277">
        <v>0</v>
      </c>
      <c r="VN64" s="277">
        <v>0</v>
      </c>
      <c r="VO64" s="277">
        <v>0</v>
      </c>
      <c r="VP64" s="277">
        <v>0</v>
      </c>
      <c r="VQ64" s="277">
        <v>0</v>
      </c>
      <c r="VR64" s="277">
        <v>0</v>
      </c>
      <c r="VS64" s="277">
        <v>0</v>
      </c>
      <c r="VT64" s="277">
        <v>0</v>
      </c>
      <c r="VU64" s="277">
        <v>0</v>
      </c>
      <c r="VV64" s="277">
        <v>0</v>
      </c>
      <c r="VW64" s="277">
        <v>0</v>
      </c>
      <c r="VX64" s="277">
        <v>0</v>
      </c>
      <c r="VY64" s="277">
        <v>0</v>
      </c>
      <c r="VZ64" s="277">
        <v>0</v>
      </c>
      <c r="WA64" s="277">
        <v>0</v>
      </c>
      <c r="WB64" s="277">
        <v>0</v>
      </c>
      <c r="WC64" s="277">
        <v>0</v>
      </c>
      <c r="WD64" s="277">
        <v>0</v>
      </c>
      <c r="WE64" s="277">
        <v>0</v>
      </c>
      <c r="WF64" s="277">
        <v>0</v>
      </c>
      <c r="WG64" s="277">
        <v>0</v>
      </c>
      <c r="WH64" s="277">
        <v>0</v>
      </c>
      <c r="WI64" s="277">
        <v>0</v>
      </c>
      <c r="WJ64" s="277">
        <v>0</v>
      </c>
      <c r="WK64" s="277">
        <v>0</v>
      </c>
      <c r="WL64" s="277">
        <v>0</v>
      </c>
      <c r="WM64" s="277">
        <v>0</v>
      </c>
      <c r="WN64" s="277">
        <v>0</v>
      </c>
      <c r="WO64" s="277">
        <v>0</v>
      </c>
      <c r="WP64" s="277">
        <v>0</v>
      </c>
      <c r="WQ64" s="277">
        <v>0</v>
      </c>
      <c r="WR64" s="277">
        <v>0</v>
      </c>
      <c r="WS64" s="277">
        <v>0</v>
      </c>
      <c r="WT64" s="277">
        <v>0</v>
      </c>
      <c r="WU64" s="277">
        <v>0</v>
      </c>
      <c r="WV64" s="277">
        <v>0</v>
      </c>
      <c r="WW64" s="277">
        <v>0</v>
      </c>
      <c r="WX64" s="277">
        <v>0</v>
      </c>
      <c r="WY64" s="277">
        <v>0</v>
      </c>
      <c r="WZ64" s="277">
        <v>0</v>
      </c>
      <c r="XA64" s="277">
        <v>0</v>
      </c>
      <c r="XB64" s="277">
        <v>0</v>
      </c>
      <c r="XC64" s="277">
        <v>0</v>
      </c>
      <c r="XD64" s="277">
        <v>0</v>
      </c>
      <c r="XE64" s="277">
        <v>0</v>
      </c>
      <c r="XF64" s="277">
        <v>0</v>
      </c>
      <c r="XG64" s="277">
        <v>0</v>
      </c>
      <c r="XH64" s="277">
        <v>0</v>
      </c>
      <c r="XI64" s="277">
        <v>8</v>
      </c>
      <c r="XJ64" s="277">
        <v>0</v>
      </c>
      <c r="XK64" s="277">
        <v>0</v>
      </c>
      <c r="XL64" s="277">
        <v>8</v>
      </c>
      <c r="XM64" s="277">
        <v>0</v>
      </c>
      <c r="XN64" s="277">
        <v>0</v>
      </c>
      <c r="XO64" s="277">
        <v>0</v>
      </c>
      <c r="XP64" s="277">
        <v>0</v>
      </c>
      <c r="XQ64" s="277">
        <v>0</v>
      </c>
      <c r="XR64" s="277">
        <v>19</v>
      </c>
      <c r="XS64" s="277">
        <v>0</v>
      </c>
      <c r="XT64" s="277">
        <v>0</v>
      </c>
      <c r="XU64" s="277">
        <v>0</v>
      </c>
      <c r="XV64" s="277">
        <v>0</v>
      </c>
      <c r="XW64" s="277">
        <v>0</v>
      </c>
      <c r="XX64" s="277">
        <v>25</v>
      </c>
      <c r="XY64" s="277">
        <v>0</v>
      </c>
      <c r="XZ64" s="277">
        <v>0</v>
      </c>
      <c r="YA64" s="277">
        <v>4</v>
      </c>
      <c r="YB64" s="277">
        <v>0</v>
      </c>
      <c r="YC64" s="277">
        <v>0</v>
      </c>
      <c r="YD64" s="277">
        <v>0</v>
      </c>
      <c r="YE64" s="277">
        <v>0</v>
      </c>
      <c r="YF64" s="277">
        <v>0</v>
      </c>
      <c r="YG64" s="277">
        <v>5</v>
      </c>
      <c r="YH64" s="277">
        <v>0</v>
      </c>
      <c r="YI64" s="277">
        <v>0</v>
      </c>
      <c r="YJ64" s="277">
        <v>0</v>
      </c>
      <c r="YK64" s="277">
        <v>0</v>
      </c>
      <c r="YL64" s="277">
        <v>0</v>
      </c>
      <c r="YM64" s="277">
        <v>7</v>
      </c>
      <c r="YN64" s="277">
        <v>0</v>
      </c>
      <c r="YO64" s="277">
        <v>0</v>
      </c>
      <c r="YP64" s="277">
        <v>15</v>
      </c>
      <c r="YQ64" s="277">
        <v>0</v>
      </c>
      <c r="YR64" s="277">
        <v>0</v>
      </c>
      <c r="YS64" s="277">
        <v>16</v>
      </c>
      <c r="YT64" s="277">
        <v>0</v>
      </c>
      <c r="YU64" s="277">
        <v>0</v>
      </c>
      <c r="YV64" s="277">
        <v>5</v>
      </c>
      <c r="YW64" s="277">
        <v>0</v>
      </c>
      <c r="YX64" s="277">
        <v>0</v>
      </c>
      <c r="YY64" s="277">
        <v>0</v>
      </c>
      <c r="YZ64" s="277">
        <v>0</v>
      </c>
      <c r="ZA64" s="277">
        <v>0</v>
      </c>
      <c r="ZB64" s="277">
        <v>16</v>
      </c>
      <c r="ZC64" s="277">
        <v>0</v>
      </c>
      <c r="ZD64" s="277">
        <v>0</v>
      </c>
      <c r="ZE64" s="277">
        <v>0</v>
      </c>
      <c r="ZF64" s="277">
        <v>0</v>
      </c>
      <c r="ZG64" s="277">
        <v>0</v>
      </c>
      <c r="ZH64" s="277">
        <v>0</v>
      </c>
      <c r="ZI64" s="277">
        <v>0</v>
      </c>
      <c r="ZJ64" s="277">
        <v>0</v>
      </c>
      <c r="ZK64" s="277">
        <v>0</v>
      </c>
      <c r="ZL64" s="277">
        <v>0</v>
      </c>
      <c r="ZM64" s="277">
        <v>0</v>
      </c>
      <c r="ZN64" s="277">
        <v>0</v>
      </c>
      <c r="ZO64" s="277">
        <v>0</v>
      </c>
      <c r="ZP64" s="277">
        <v>0</v>
      </c>
      <c r="ZQ64" s="277">
        <v>7</v>
      </c>
      <c r="ZR64" s="277">
        <v>0</v>
      </c>
      <c r="ZS64" s="277">
        <v>0</v>
      </c>
      <c r="ZT64" s="277">
        <v>3</v>
      </c>
      <c r="ZU64" s="277">
        <v>0</v>
      </c>
      <c r="ZV64" s="277">
        <v>0</v>
      </c>
      <c r="ZW64" s="277">
        <v>27</v>
      </c>
      <c r="ZX64" s="277">
        <v>0</v>
      </c>
      <c r="ZY64" s="277">
        <v>0</v>
      </c>
      <c r="ZZ64" s="277">
        <v>13</v>
      </c>
      <c r="AAA64" s="277">
        <v>0</v>
      </c>
      <c r="AAB64" s="277">
        <v>0</v>
      </c>
      <c r="AAC64" s="277">
        <v>0</v>
      </c>
      <c r="AAD64" s="277">
        <v>0</v>
      </c>
      <c r="AAE64" s="277">
        <v>0</v>
      </c>
      <c r="AAF64" s="277">
        <v>12</v>
      </c>
      <c r="AAG64" s="277">
        <v>0</v>
      </c>
      <c r="AAH64" s="277">
        <v>0</v>
      </c>
      <c r="AAI64" s="277">
        <v>2</v>
      </c>
      <c r="AAJ64" s="277">
        <v>0</v>
      </c>
      <c r="AAK64" s="277">
        <v>0</v>
      </c>
      <c r="AAL64" s="277">
        <v>0</v>
      </c>
      <c r="AAM64" s="277">
        <v>0</v>
      </c>
      <c r="AAN64" s="277">
        <v>0</v>
      </c>
      <c r="AAO64" s="181"/>
    </row>
    <row r="65" spans="3:736" ht="16.2" thickBot="1" x14ac:dyDescent="0.35">
      <c r="D65" s="3" t="s">
        <v>462</v>
      </c>
      <c r="F65" s="3">
        <v>666522</v>
      </c>
      <c r="G65" s="3" t="s">
        <v>82</v>
      </c>
      <c r="H65" s="275">
        <f t="shared" si="104"/>
        <v>30.303030303030305</v>
      </c>
      <c r="I65" s="135">
        <f t="shared" si="104"/>
        <v>46.363636363636367</v>
      </c>
      <c r="J65" s="276" t="str">
        <f t="shared" si="104"/>
        <v/>
      </c>
      <c r="K65" s="275" cm="1">
        <f t="array" ref="K65">IFERROR(
  _xlfn.STDEV.S(
    IF(
      ($AA$19:$AAN$19=K$50) *
      ($AA65:$AAN65&gt;0) *
      ($AA$17:$AAN$17 &gt;= $H$47) *
      ($AA$17:$AAN$17 &lt;= $I$47),
      $AA65:$AAN65
    )
  ),
  ""
)</f>
        <v>12.309149097933272</v>
      </c>
      <c r="L65" s="135" cm="1">
        <f t="array" ref="L65">IFERROR(
  _xlfn.STDEV.S(
    IF(
      ($AA$19:$AAN$19=L$50) *
      ($AA65:$AAN65&gt;0) *
      ($AA$17:$AAN$17 &gt;= $H$47) *
      ($AA$17:$AAN$17 &lt;= $I$47),
      $AA65:$AAN65
    )
  ),
  ""
)</f>
        <v>19.121301812547593</v>
      </c>
      <c r="M65" s="276" cm="1">
        <f t="array" ref="M65">IFERROR(
  _xlfn.STDEV.S(
    IF(
      ($AA$19:$AAN$19=M$50) *
      ($AA65:$AAN65&gt;0) *
      ($AA$17:$AAN$17 &gt;= $H$47) *
      ($AA$17:$AAN$17 &lt;= $I$47),
      $AA65:$AAN65
    )
  ),
  ""
)</f>
        <v>22.248595461286989</v>
      </c>
      <c r="N65" s="275">
        <f t="shared" si="105"/>
        <v>50</v>
      </c>
      <c r="O65" s="135">
        <f t="shared" si="105"/>
        <v>100</v>
      </c>
      <c r="P65" s="276">
        <f t="shared" si="105"/>
        <v>70</v>
      </c>
      <c r="Q65">
        <f>VLOOKUP($F65,Old!$C$23:$G$43,3)</f>
        <v>0.1</v>
      </c>
      <c r="R65">
        <f t="shared" si="106"/>
        <v>3.0303030303030307</v>
      </c>
      <c r="S65">
        <f t="shared" si="106"/>
        <v>4.6363636363636367</v>
      </c>
      <c r="T65" t="str">
        <f t="shared" si="107"/>
        <v/>
      </c>
      <c r="U65">
        <f>VLOOKUP($F65,Old!$C$23:$G$43,5)</f>
        <v>0.1</v>
      </c>
      <c r="V65">
        <f t="shared" si="108"/>
        <v>3.0303030303030307</v>
      </c>
      <c r="X65" s="68" t="s">
        <v>463</v>
      </c>
      <c r="Y65" s="286">
        <f>Y64/N45</f>
        <v>0.17164970038264388</v>
      </c>
      <c r="Z65" s="3">
        <v>666522</v>
      </c>
      <c r="AA65" s="277">
        <v>0</v>
      </c>
      <c r="AB65" s="277">
        <v>0</v>
      </c>
      <c r="AC65" s="277">
        <v>0</v>
      </c>
      <c r="AD65" s="277">
        <v>0</v>
      </c>
      <c r="AE65" s="277">
        <v>0</v>
      </c>
      <c r="AF65" s="277">
        <v>0</v>
      </c>
      <c r="AG65" s="277">
        <v>0</v>
      </c>
      <c r="AH65" s="277">
        <v>0</v>
      </c>
      <c r="AI65" s="277">
        <v>0</v>
      </c>
      <c r="AJ65" s="277">
        <v>0</v>
      </c>
      <c r="AK65" s="277">
        <v>0</v>
      </c>
      <c r="AL65" s="277">
        <v>0</v>
      </c>
      <c r="AM65" s="277">
        <v>0</v>
      </c>
      <c r="AN65" s="277">
        <v>0</v>
      </c>
      <c r="AO65" s="277">
        <v>0</v>
      </c>
      <c r="AP65" s="277">
        <v>0</v>
      </c>
      <c r="AQ65" s="277">
        <v>0</v>
      </c>
      <c r="AR65" s="277">
        <v>0</v>
      </c>
      <c r="AS65" s="277">
        <v>0</v>
      </c>
      <c r="AT65" s="277">
        <v>0</v>
      </c>
      <c r="AU65" s="277">
        <v>0</v>
      </c>
      <c r="AV65" s="277">
        <v>0</v>
      </c>
      <c r="AW65" s="277">
        <v>0</v>
      </c>
      <c r="AX65" s="277">
        <v>0</v>
      </c>
      <c r="AY65" s="277">
        <v>0</v>
      </c>
      <c r="AZ65" s="277">
        <v>0</v>
      </c>
      <c r="BA65" s="277">
        <v>0</v>
      </c>
      <c r="BB65" s="277">
        <v>0</v>
      </c>
      <c r="BC65" s="277">
        <v>0</v>
      </c>
      <c r="BD65" s="277">
        <v>0</v>
      </c>
      <c r="BE65" s="277">
        <v>0</v>
      </c>
      <c r="BF65" s="277">
        <v>0</v>
      </c>
      <c r="BG65" s="277">
        <v>0</v>
      </c>
      <c r="BH65" s="277">
        <v>0</v>
      </c>
      <c r="BI65" s="277">
        <v>0</v>
      </c>
      <c r="BJ65" s="277">
        <v>0</v>
      </c>
      <c r="BK65" s="277">
        <v>0</v>
      </c>
      <c r="BL65" s="277">
        <v>0</v>
      </c>
      <c r="BM65" s="277">
        <v>0</v>
      </c>
      <c r="BN65" s="277">
        <v>0</v>
      </c>
      <c r="BO65" s="277">
        <v>0</v>
      </c>
      <c r="BP65" s="277">
        <v>0</v>
      </c>
      <c r="BQ65" s="277">
        <v>0</v>
      </c>
      <c r="BR65" s="277">
        <v>0</v>
      </c>
      <c r="BS65" s="277">
        <v>0</v>
      </c>
      <c r="BT65" s="277">
        <v>0</v>
      </c>
      <c r="BU65" s="277">
        <v>0</v>
      </c>
      <c r="BV65" s="277">
        <v>0</v>
      </c>
      <c r="BW65" s="277">
        <v>0</v>
      </c>
      <c r="BX65" s="277">
        <v>0</v>
      </c>
      <c r="BY65" s="277">
        <v>0</v>
      </c>
      <c r="BZ65" s="277">
        <v>0</v>
      </c>
      <c r="CA65" s="277">
        <v>0</v>
      </c>
      <c r="CB65" s="277">
        <v>0</v>
      </c>
      <c r="CC65" s="277">
        <v>0</v>
      </c>
      <c r="CD65" s="277">
        <v>0</v>
      </c>
      <c r="CE65" s="277">
        <v>0</v>
      </c>
      <c r="CF65" s="277">
        <v>0</v>
      </c>
      <c r="CG65" s="277">
        <v>0</v>
      </c>
      <c r="CH65" s="277">
        <v>0</v>
      </c>
      <c r="CI65" s="277">
        <v>0</v>
      </c>
      <c r="CJ65" s="277">
        <v>0</v>
      </c>
      <c r="CK65" s="277">
        <v>0</v>
      </c>
      <c r="CL65" s="277">
        <v>0</v>
      </c>
      <c r="CM65" s="277">
        <v>0</v>
      </c>
      <c r="CN65" s="277">
        <v>0</v>
      </c>
      <c r="CO65" s="277">
        <v>0</v>
      </c>
      <c r="CP65" s="277">
        <v>0</v>
      </c>
      <c r="CQ65" s="277">
        <v>0</v>
      </c>
      <c r="CR65" s="277">
        <v>0</v>
      </c>
      <c r="CS65" s="277">
        <v>0</v>
      </c>
      <c r="CT65" s="277">
        <v>0</v>
      </c>
      <c r="CU65" s="277">
        <v>0</v>
      </c>
      <c r="CV65" s="277">
        <v>0</v>
      </c>
      <c r="CW65" s="277">
        <v>0</v>
      </c>
      <c r="CX65" s="277">
        <v>0</v>
      </c>
      <c r="CY65" s="277">
        <v>0</v>
      </c>
      <c r="CZ65" s="277">
        <v>15</v>
      </c>
      <c r="DA65" s="277">
        <v>0</v>
      </c>
      <c r="DB65" s="277">
        <v>0</v>
      </c>
      <c r="DC65" s="277">
        <v>0</v>
      </c>
      <c r="DD65" s="277">
        <v>0</v>
      </c>
      <c r="DE65" s="277">
        <v>0</v>
      </c>
      <c r="DF65" s="277">
        <v>0</v>
      </c>
      <c r="DG65" s="277">
        <v>0</v>
      </c>
      <c r="DH65" s="277">
        <v>0</v>
      </c>
      <c r="DI65" s="277">
        <v>0</v>
      </c>
      <c r="DJ65" s="277">
        <v>0</v>
      </c>
      <c r="DK65" s="277">
        <v>0</v>
      </c>
      <c r="DL65" s="277">
        <v>0</v>
      </c>
      <c r="DM65" s="277">
        <v>0</v>
      </c>
      <c r="DN65" s="277">
        <v>0</v>
      </c>
      <c r="DO65" s="277">
        <v>0</v>
      </c>
      <c r="DP65" s="277">
        <v>0</v>
      </c>
      <c r="DQ65" s="277">
        <v>0</v>
      </c>
      <c r="DR65" s="277">
        <v>0</v>
      </c>
      <c r="DS65" s="277">
        <v>0</v>
      </c>
      <c r="DT65" s="277">
        <v>0</v>
      </c>
      <c r="DU65" s="277">
        <v>0</v>
      </c>
      <c r="DV65" s="277">
        <v>0</v>
      </c>
      <c r="DW65" s="277">
        <v>0</v>
      </c>
      <c r="DX65" s="277">
        <v>0</v>
      </c>
      <c r="DY65" s="277">
        <v>0</v>
      </c>
      <c r="DZ65" s="277">
        <v>0</v>
      </c>
      <c r="EA65" s="277">
        <v>0</v>
      </c>
      <c r="EB65" s="277">
        <v>0</v>
      </c>
      <c r="EC65" s="277">
        <v>0</v>
      </c>
      <c r="ED65" s="277">
        <v>0</v>
      </c>
      <c r="EE65" s="277">
        <v>0</v>
      </c>
      <c r="EF65" s="277">
        <v>0</v>
      </c>
      <c r="EG65" s="277">
        <v>0</v>
      </c>
      <c r="EH65" s="277">
        <v>0</v>
      </c>
      <c r="EI65" s="277">
        <v>0</v>
      </c>
      <c r="EJ65" s="277">
        <v>0</v>
      </c>
      <c r="EK65" s="277">
        <v>0</v>
      </c>
      <c r="EL65" s="277">
        <v>0</v>
      </c>
      <c r="EM65" s="277">
        <v>0</v>
      </c>
      <c r="EN65" s="277">
        <v>0</v>
      </c>
      <c r="EO65" s="277">
        <v>0</v>
      </c>
      <c r="EP65" s="277">
        <v>0</v>
      </c>
      <c r="EQ65" s="277">
        <v>0</v>
      </c>
      <c r="ER65" s="277">
        <v>0</v>
      </c>
      <c r="ES65" s="277">
        <v>0</v>
      </c>
      <c r="ET65" s="277">
        <v>0</v>
      </c>
      <c r="EU65" s="277">
        <v>0</v>
      </c>
      <c r="EV65" s="277">
        <v>0</v>
      </c>
      <c r="EW65" s="277">
        <v>0</v>
      </c>
      <c r="EX65" s="277">
        <v>0</v>
      </c>
      <c r="EY65" s="277">
        <v>0</v>
      </c>
      <c r="EZ65" s="277">
        <v>0</v>
      </c>
      <c r="FA65" s="277">
        <v>0</v>
      </c>
      <c r="FB65" s="277">
        <v>0</v>
      </c>
      <c r="FC65" s="277">
        <v>0</v>
      </c>
      <c r="FD65" s="277">
        <v>0</v>
      </c>
      <c r="FE65" s="277">
        <v>0</v>
      </c>
      <c r="FF65" s="277">
        <v>0</v>
      </c>
      <c r="FG65" s="277">
        <v>0</v>
      </c>
      <c r="FH65" s="277">
        <v>0</v>
      </c>
      <c r="FI65" s="277">
        <v>0</v>
      </c>
      <c r="FJ65" s="277">
        <v>0</v>
      </c>
      <c r="FK65" s="277">
        <v>0</v>
      </c>
      <c r="FL65" s="277">
        <v>0</v>
      </c>
      <c r="FM65" s="277">
        <v>0</v>
      </c>
      <c r="FN65" s="277">
        <v>0</v>
      </c>
      <c r="FO65" s="277">
        <v>0</v>
      </c>
      <c r="FP65" s="277">
        <v>0</v>
      </c>
      <c r="FQ65" s="277">
        <v>0</v>
      </c>
      <c r="FR65" s="277">
        <v>0</v>
      </c>
      <c r="FS65" s="277">
        <v>0</v>
      </c>
      <c r="FT65" s="277">
        <v>0</v>
      </c>
      <c r="FU65" s="277">
        <v>0</v>
      </c>
      <c r="FV65" s="277">
        <v>0</v>
      </c>
      <c r="FW65" s="277">
        <v>30</v>
      </c>
      <c r="FX65" s="277">
        <v>0</v>
      </c>
      <c r="FY65" s="277">
        <v>0</v>
      </c>
      <c r="FZ65" s="277">
        <v>0</v>
      </c>
      <c r="GA65" s="277">
        <v>0</v>
      </c>
      <c r="GB65" s="277">
        <v>0</v>
      </c>
      <c r="GC65" s="277">
        <v>0</v>
      </c>
      <c r="GD65" s="277">
        <v>0</v>
      </c>
      <c r="GE65" s="277">
        <v>0</v>
      </c>
      <c r="GF65" s="277">
        <v>0</v>
      </c>
      <c r="GG65" s="277">
        <v>0</v>
      </c>
      <c r="GH65" s="277">
        <v>0</v>
      </c>
      <c r="GI65" s="277">
        <v>0</v>
      </c>
      <c r="GJ65" s="277">
        <v>0</v>
      </c>
      <c r="GK65" s="277">
        <v>0</v>
      </c>
      <c r="GL65" s="277">
        <v>33</v>
      </c>
      <c r="GM65" s="277">
        <v>0</v>
      </c>
      <c r="GN65" s="277">
        <v>0</v>
      </c>
      <c r="GO65" s="277">
        <v>0</v>
      </c>
      <c r="GP65" s="277">
        <v>0</v>
      </c>
      <c r="GQ65" s="277">
        <v>0</v>
      </c>
      <c r="GR65" s="277">
        <v>0</v>
      </c>
      <c r="GS65" s="277">
        <v>0</v>
      </c>
      <c r="GT65" s="277">
        <v>0</v>
      </c>
      <c r="GU65" s="277">
        <v>0</v>
      </c>
      <c r="GV65" s="277">
        <v>0</v>
      </c>
      <c r="GW65" s="277">
        <v>0</v>
      </c>
      <c r="GX65" s="277">
        <v>0</v>
      </c>
      <c r="GY65" s="277">
        <v>0</v>
      </c>
      <c r="GZ65" s="277">
        <v>0</v>
      </c>
      <c r="HA65" s="277">
        <v>0</v>
      </c>
      <c r="HB65" s="277">
        <v>0</v>
      </c>
      <c r="HC65" s="277">
        <v>0</v>
      </c>
      <c r="HD65" s="277">
        <v>0</v>
      </c>
      <c r="HE65" s="277">
        <v>0</v>
      </c>
      <c r="HF65" s="277">
        <v>0</v>
      </c>
      <c r="HG65" s="277">
        <v>0</v>
      </c>
      <c r="HH65" s="277">
        <v>30</v>
      </c>
      <c r="HI65" s="277">
        <v>0</v>
      </c>
      <c r="HJ65" s="277">
        <v>0</v>
      </c>
      <c r="HK65" s="277">
        <v>0</v>
      </c>
      <c r="HL65" s="277">
        <v>0</v>
      </c>
      <c r="HM65" s="277">
        <v>0</v>
      </c>
      <c r="HN65" s="277">
        <v>0</v>
      </c>
      <c r="HO65" s="277">
        <v>15</v>
      </c>
      <c r="HP65" s="277">
        <v>0</v>
      </c>
      <c r="HQ65" s="277">
        <v>0</v>
      </c>
      <c r="HR65" s="277">
        <v>80</v>
      </c>
      <c r="HS65" s="277">
        <v>0</v>
      </c>
      <c r="HT65" s="277">
        <v>0</v>
      </c>
      <c r="HU65" s="277">
        <v>0</v>
      </c>
      <c r="HV65" s="277">
        <v>0</v>
      </c>
      <c r="HW65" s="277">
        <v>0</v>
      </c>
      <c r="HX65" s="277">
        <v>0</v>
      </c>
      <c r="HY65" s="277">
        <v>0</v>
      </c>
      <c r="HZ65" s="277">
        <v>0</v>
      </c>
      <c r="IA65" s="277">
        <v>0</v>
      </c>
      <c r="IB65" s="277">
        <v>0</v>
      </c>
      <c r="IC65" s="277">
        <v>0</v>
      </c>
      <c r="ID65" s="277">
        <v>0</v>
      </c>
      <c r="IE65" s="277">
        <v>0</v>
      </c>
      <c r="IF65" s="277">
        <v>0</v>
      </c>
      <c r="IG65" s="277">
        <v>65</v>
      </c>
      <c r="IH65" s="277">
        <v>0</v>
      </c>
      <c r="II65" s="277">
        <v>0</v>
      </c>
      <c r="IJ65" s="277">
        <v>0</v>
      </c>
      <c r="IK65" s="277">
        <v>0</v>
      </c>
      <c r="IL65" s="277">
        <v>0</v>
      </c>
      <c r="IM65" s="277">
        <v>0</v>
      </c>
      <c r="IN65" s="277">
        <v>0</v>
      </c>
      <c r="IO65" s="277">
        <v>0</v>
      </c>
      <c r="IP65" s="277">
        <v>0</v>
      </c>
      <c r="IQ65" s="277">
        <v>0</v>
      </c>
      <c r="IR65" s="277">
        <v>0</v>
      </c>
      <c r="IS65" s="277">
        <v>0</v>
      </c>
      <c r="IT65" s="277">
        <v>0</v>
      </c>
      <c r="IU65" s="277">
        <v>0</v>
      </c>
      <c r="IV65" s="277">
        <v>35</v>
      </c>
      <c r="IW65" s="277">
        <v>0</v>
      </c>
      <c r="IX65" s="277">
        <v>0</v>
      </c>
      <c r="IY65" s="277">
        <v>70</v>
      </c>
      <c r="IZ65" s="277">
        <v>0</v>
      </c>
      <c r="JA65" s="277">
        <v>0</v>
      </c>
      <c r="JB65" s="277">
        <v>100</v>
      </c>
      <c r="JC65" s="277">
        <v>0</v>
      </c>
      <c r="JD65" s="277">
        <v>0</v>
      </c>
      <c r="JE65" s="277">
        <v>25</v>
      </c>
      <c r="JF65" s="277">
        <v>0</v>
      </c>
      <c r="JG65" s="277">
        <v>0</v>
      </c>
      <c r="JH65" s="277">
        <v>0</v>
      </c>
      <c r="JI65" s="277">
        <v>0</v>
      </c>
      <c r="JJ65" s="277">
        <v>0</v>
      </c>
      <c r="JK65" s="277">
        <v>0</v>
      </c>
      <c r="JL65" s="277">
        <v>0</v>
      </c>
      <c r="JM65" s="277">
        <v>0</v>
      </c>
      <c r="JN65" s="277">
        <v>0</v>
      </c>
      <c r="JO65" s="277">
        <v>0</v>
      </c>
      <c r="JP65" s="277">
        <v>0</v>
      </c>
      <c r="JQ65" s="277">
        <v>0</v>
      </c>
      <c r="JR65" s="277">
        <v>0</v>
      </c>
      <c r="JS65" s="277">
        <v>0</v>
      </c>
      <c r="JT65" s="277">
        <v>0</v>
      </c>
      <c r="JU65" s="277">
        <v>0</v>
      </c>
      <c r="JV65" s="277">
        <v>0</v>
      </c>
      <c r="JW65" s="277">
        <v>0</v>
      </c>
      <c r="JX65" s="277">
        <v>0</v>
      </c>
      <c r="JY65" s="277">
        <v>0</v>
      </c>
      <c r="JZ65" s="277">
        <v>0</v>
      </c>
      <c r="KA65" s="277">
        <v>0</v>
      </c>
      <c r="KB65" s="277">
        <v>0</v>
      </c>
      <c r="KC65" s="277">
        <v>0</v>
      </c>
      <c r="KD65" s="277">
        <v>0</v>
      </c>
      <c r="KE65" s="277">
        <v>0</v>
      </c>
      <c r="KF65" s="277">
        <v>0</v>
      </c>
      <c r="KG65" s="277">
        <v>0</v>
      </c>
      <c r="KH65" s="277">
        <v>0</v>
      </c>
      <c r="KI65" s="277">
        <v>0</v>
      </c>
      <c r="KJ65" s="277">
        <v>0</v>
      </c>
      <c r="KK65" s="277">
        <v>0</v>
      </c>
      <c r="KL65" s="277">
        <v>0</v>
      </c>
      <c r="KM65" s="277">
        <v>0</v>
      </c>
      <c r="KN65" s="277">
        <v>0</v>
      </c>
      <c r="KO65" s="277">
        <v>0</v>
      </c>
      <c r="KP65" s="277">
        <v>0</v>
      </c>
      <c r="KQ65" s="277">
        <v>0</v>
      </c>
      <c r="KR65" s="277">
        <v>0</v>
      </c>
      <c r="KS65" s="277">
        <v>0</v>
      </c>
      <c r="KT65" s="277">
        <v>0</v>
      </c>
      <c r="KU65" s="277">
        <v>0</v>
      </c>
      <c r="KV65" s="277">
        <v>0</v>
      </c>
      <c r="KW65" s="277">
        <v>0</v>
      </c>
      <c r="KX65" s="277">
        <v>0</v>
      </c>
      <c r="KY65" s="277">
        <v>0</v>
      </c>
      <c r="KZ65" s="277">
        <v>0</v>
      </c>
      <c r="LA65" s="277">
        <v>0</v>
      </c>
      <c r="LB65" s="277">
        <v>0</v>
      </c>
      <c r="LC65" s="277">
        <v>0</v>
      </c>
      <c r="LD65" s="277">
        <v>0</v>
      </c>
      <c r="LE65" s="277">
        <v>0</v>
      </c>
      <c r="LF65" s="277">
        <v>0</v>
      </c>
      <c r="LG65" s="277">
        <v>0</v>
      </c>
      <c r="LH65" s="277">
        <v>0</v>
      </c>
      <c r="LI65" s="277">
        <v>0</v>
      </c>
      <c r="LJ65" s="277">
        <v>0</v>
      </c>
      <c r="LK65" s="277">
        <v>0</v>
      </c>
      <c r="LL65" s="277">
        <v>0</v>
      </c>
      <c r="LM65" s="277">
        <v>0</v>
      </c>
      <c r="LN65" s="277">
        <v>0</v>
      </c>
      <c r="LO65" s="277">
        <v>0</v>
      </c>
      <c r="LP65" s="277">
        <v>0</v>
      </c>
      <c r="LQ65" s="277">
        <v>0</v>
      </c>
      <c r="LR65" s="277">
        <v>0</v>
      </c>
      <c r="LS65" s="277">
        <v>0</v>
      </c>
      <c r="LT65" s="277">
        <v>0</v>
      </c>
      <c r="LU65" s="277">
        <v>0</v>
      </c>
      <c r="LV65" s="277">
        <v>0</v>
      </c>
      <c r="LW65" s="277">
        <v>0</v>
      </c>
      <c r="LX65" s="277">
        <v>0</v>
      </c>
      <c r="LY65" s="277">
        <v>0</v>
      </c>
      <c r="LZ65" s="277">
        <v>0</v>
      </c>
      <c r="MA65" s="277">
        <v>0</v>
      </c>
      <c r="MB65" s="277">
        <v>0</v>
      </c>
      <c r="MC65" s="277">
        <v>0</v>
      </c>
      <c r="MD65" s="277">
        <v>0</v>
      </c>
      <c r="ME65" s="277">
        <v>0</v>
      </c>
      <c r="MF65" s="277">
        <v>0</v>
      </c>
      <c r="MG65" s="277">
        <v>0</v>
      </c>
      <c r="MH65" s="277">
        <v>0</v>
      </c>
      <c r="MI65" s="277">
        <v>0</v>
      </c>
      <c r="MJ65" s="277">
        <v>0</v>
      </c>
      <c r="MK65" s="277">
        <v>0</v>
      </c>
      <c r="ML65" s="277">
        <v>0</v>
      </c>
      <c r="MM65" s="277">
        <v>0</v>
      </c>
      <c r="MN65" s="277">
        <v>45</v>
      </c>
      <c r="MO65" s="277">
        <v>0</v>
      </c>
      <c r="MP65" s="277">
        <v>0</v>
      </c>
      <c r="MQ65" s="277">
        <v>0</v>
      </c>
      <c r="MR65" s="277">
        <v>0</v>
      </c>
      <c r="MS65" s="277">
        <v>0</v>
      </c>
      <c r="MT65" s="277">
        <v>80</v>
      </c>
      <c r="MU65" s="277">
        <v>0</v>
      </c>
      <c r="MV65" s="277">
        <v>0</v>
      </c>
      <c r="MW65" s="277">
        <v>70</v>
      </c>
      <c r="MX65" s="277">
        <v>0</v>
      </c>
      <c r="MY65" s="277">
        <v>0</v>
      </c>
      <c r="MZ65" s="277">
        <v>75</v>
      </c>
      <c r="NA65" s="277">
        <v>0</v>
      </c>
      <c r="NB65" s="277">
        <v>0</v>
      </c>
      <c r="NC65" s="277">
        <v>160</v>
      </c>
      <c r="ND65" s="277">
        <v>0</v>
      </c>
      <c r="NE65" s="277">
        <v>0</v>
      </c>
      <c r="NF65" s="277">
        <v>65</v>
      </c>
      <c r="NG65" s="277">
        <v>0</v>
      </c>
      <c r="NH65" s="277">
        <v>0</v>
      </c>
      <c r="NI65" s="277">
        <v>80</v>
      </c>
      <c r="NJ65" s="277">
        <v>0</v>
      </c>
      <c r="NK65" s="277">
        <v>0</v>
      </c>
      <c r="NL65" s="277">
        <v>110</v>
      </c>
      <c r="NM65" s="277">
        <v>0</v>
      </c>
      <c r="NN65" s="277">
        <v>0</v>
      </c>
      <c r="NO65" s="277">
        <v>95</v>
      </c>
      <c r="NP65" s="277">
        <v>0</v>
      </c>
      <c r="NQ65" s="277">
        <v>0</v>
      </c>
      <c r="NR65" s="277">
        <v>125</v>
      </c>
      <c r="NS65" s="277">
        <v>0</v>
      </c>
      <c r="NT65" s="277">
        <v>0</v>
      </c>
      <c r="NU65" s="277">
        <v>0</v>
      </c>
      <c r="NV65" s="277">
        <v>0</v>
      </c>
      <c r="NW65" s="277">
        <v>0</v>
      </c>
      <c r="NX65" s="277">
        <v>32</v>
      </c>
      <c r="NY65" s="277">
        <v>0</v>
      </c>
      <c r="NZ65" s="277">
        <v>0</v>
      </c>
      <c r="OA65" s="277">
        <v>49</v>
      </c>
      <c r="OB65" s="277">
        <v>0</v>
      </c>
      <c r="OC65" s="277">
        <v>0</v>
      </c>
      <c r="OD65" s="277">
        <v>0</v>
      </c>
      <c r="OE65" s="277">
        <v>0</v>
      </c>
      <c r="OF65" s="277">
        <v>0</v>
      </c>
      <c r="OG65" s="277">
        <v>0</v>
      </c>
      <c r="OH65" s="277">
        <v>0</v>
      </c>
      <c r="OI65" s="277">
        <v>0</v>
      </c>
      <c r="OJ65" s="277">
        <v>140</v>
      </c>
      <c r="OK65" s="277">
        <v>0</v>
      </c>
      <c r="OL65" s="277">
        <v>0</v>
      </c>
      <c r="OM65" s="277">
        <v>0</v>
      </c>
      <c r="ON65" s="277">
        <v>35</v>
      </c>
      <c r="OO65" s="277">
        <v>0</v>
      </c>
      <c r="OP65" s="277">
        <v>0</v>
      </c>
      <c r="OQ65" s="277">
        <v>0</v>
      </c>
      <c r="OR65" s="277">
        <v>0</v>
      </c>
      <c r="OS65" s="277">
        <v>0</v>
      </c>
      <c r="OT65" s="277">
        <v>0</v>
      </c>
      <c r="OU65" s="277">
        <v>0</v>
      </c>
      <c r="OV65" s="277">
        <v>0</v>
      </c>
      <c r="OW65" s="277">
        <v>40</v>
      </c>
      <c r="OX65" s="277">
        <v>0</v>
      </c>
      <c r="OY65" s="277">
        <v>0</v>
      </c>
      <c r="OZ65" s="277">
        <v>0</v>
      </c>
      <c r="PA65" s="277">
        <v>0</v>
      </c>
      <c r="PB65" s="277">
        <v>0</v>
      </c>
      <c r="PC65" s="277">
        <v>50</v>
      </c>
      <c r="PD65" s="277">
        <v>0</v>
      </c>
      <c r="PE65" s="277">
        <v>0</v>
      </c>
      <c r="PF65" s="277">
        <v>0</v>
      </c>
      <c r="PG65" s="277">
        <v>0</v>
      </c>
      <c r="PH65" s="277">
        <v>0</v>
      </c>
      <c r="PI65" s="277">
        <v>0</v>
      </c>
      <c r="PJ65" s="277">
        <v>0</v>
      </c>
      <c r="PK65" s="277">
        <v>0</v>
      </c>
      <c r="PL65" s="277">
        <v>0</v>
      </c>
      <c r="PM65" s="277">
        <v>0</v>
      </c>
      <c r="PN65" s="277">
        <v>0</v>
      </c>
      <c r="PO65" s="277">
        <v>0</v>
      </c>
      <c r="PP65" s="277">
        <v>0</v>
      </c>
      <c r="PQ65" s="277">
        <v>0</v>
      </c>
      <c r="PR65" s="277">
        <v>25</v>
      </c>
      <c r="PS65" s="277">
        <v>0</v>
      </c>
      <c r="PT65" s="277">
        <v>0</v>
      </c>
      <c r="PU65" s="277">
        <v>0</v>
      </c>
      <c r="PV65" s="277">
        <v>0</v>
      </c>
      <c r="PW65" s="277">
        <v>0</v>
      </c>
      <c r="PX65" s="277">
        <v>0</v>
      </c>
      <c r="PY65" s="277">
        <v>0</v>
      </c>
      <c r="PZ65" s="277">
        <v>0</v>
      </c>
      <c r="QA65" s="277">
        <v>20</v>
      </c>
      <c r="QB65" s="277">
        <v>0</v>
      </c>
      <c r="QC65" s="277">
        <v>0</v>
      </c>
      <c r="QD65" s="277">
        <v>0</v>
      </c>
      <c r="QE65" s="277">
        <v>0</v>
      </c>
      <c r="QF65" s="277">
        <v>0</v>
      </c>
      <c r="QG65" s="277">
        <v>0</v>
      </c>
      <c r="QH65" s="277">
        <v>0</v>
      </c>
      <c r="QI65" s="277">
        <v>0</v>
      </c>
      <c r="QJ65" s="277">
        <v>0</v>
      </c>
      <c r="QK65" s="277">
        <v>0</v>
      </c>
      <c r="QL65" s="277">
        <v>0</v>
      </c>
      <c r="QM65" s="277">
        <v>0</v>
      </c>
      <c r="QN65" s="277">
        <v>0</v>
      </c>
      <c r="QO65" s="277">
        <v>0</v>
      </c>
      <c r="QP65" s="277">
        <v>0</v>
      </c>
      <c r="QQ65" s="277">
        <v>0</v>
      </c>
      <c r="QR65" s="277">
        <v>0</v>
      </c>
      <c r="QS65" s="277">
        <v>0</v>
      </c>
      <c r="QT65" s="277">
        <v>0</v>
      </c>
      <c r="QU65" s="277">
        <v>0</v>
      </c>
      <c r="QV65" s="277">
        <v>70</v>
      </c>
      <c r="QW65" s="277">
        <v>0</v>
      </c>
      <c r="QX65" s="277">
        <v>0</v>
      </c>
      <c r="QY65" s="277">
        <v>0</v>
      </c>
      <c r="QZ65" s="277">
        <v>0</v>
      </c>
      <c r="RA65" s="277">
        <v>0</v>
      </c>
      <c r="RB65" s="277">
        <v>0</v>
      </c>
      <c r="RC65" s="277">
        <v>0</v>
      </c>
      <c r="RD65" s="277">
        <v>0</v>
      </c>
      <c r="RE65" s="277">
        <v>20</v>
      </c>
      <c r="RF65" s="277">
        <v>0</v>
      </c>
      <c r="RG65" s="277">
        <v>0</v>
      </c>
      <c r="RH65" s="277">
        <v>0</v>
      </c>
      <c r="RI65" s="277">
        <v>40</v>
      </c>
      <c r="RJ65" s="277">
        <v>0</v>
      </c>
      <c r="RK65" s="277">
        <v>0</v>
      </c>
      <c r="RL65" s="277">
        <v>0</v>
      </c>
      <c r="RM65" s="277">
        <v>0</v>
      </c>
      <c r="RN65" s="277">
        <v>0</v>
      </c>
      <c r="RO65" s="277">
        <v>30</v>
      </c>
      <c r="RP65" s="277">
        <v>0</v>
      </c>
      <c r="RQ65" s="277">
        <v>0</v>
      </c>
      <c r="RR65" s="277">
        <v>30</v>
      </c>
      <c r="RS65" s="277">
        <v>0</v>
      </c>
      <c r="RT65" s="277">
        <v>0</v>
      </c>
      <c r="RU65" s="277">
        <v>25</v>
      </c>
      <c r="RV65" s="277">
        <v>0</v>
      </c>
      <c r="RW65" s="277">
        <v>0</v>
      </c>
      <c r="RX65" s="277">
        <v>50</v>
      </c>
      <c r="RY65" s="277">
        <v>0</v>
      </c>
      <c r="RZ65" s="277">
        <v>0</v>
      </c>
      <c r="SA65" s="277">
        <v>0</v>
      </c>
      <c r="SB65" s="277">
        <v>0</v>
      </c>
      <c r="SC65" s="277">
        <v>0</v>
      </c>
      <c r="SD65" s="277">
        <v>15</v>
      </c>
      <c r="SE65" s="277">
        <v>0</v>
      </c>
      <c r="SF65" s="277">
        <v>0</v>
      </c>
      <c r="SG65" s="277">
        <v>0</v>
      </c>
      <c r="SH65" s="277">
        <v>0</v>
      </c>
      <c r="SI65" s="277">
        <v>0</v>
      </c>
      <c r="SJ65" s="277">
        <v>0</v>
      </c>
      <c r="SK65" s="277">
        <v>0</v>
      </c>
      <c r="SL65" s="277">
        <v>0</v>
      </c>
      <c r="SM65" s="277">
        <v>0</v>
      </c>
      <c r="SN65" s="277">
        <v>0</v>
      </c>
      <c r="SO65" s="277">
        <v>0</v>
      </c>
      <c r="SP65" s="277">
        <v>0</v>
      </c>
      <c r="SQ65" s="277">
        <v>0</v>
      </c>
      <c r="SR65" s="277">
        <v>0</v>
      </c>
      <c r="SS65" s="277">
        <v>0</v>
      </c>
      <c r="ST65" s="277">
        <v>0</v>
      </c>
      <c r="SU65" s="277">
        <v>0</v>
      </c>
      <c r="SV65" s="277">
        <v>25</v>
      </c>
      <c r="SW65" s="277">
        <v>0</v>
      </c>
      <c r="SX65" s="277">
        <v>0</v>
      </c>
      <c r="SY65" s="277">
        <v>20</v>
      </c>
      <c r="SZ65" s="277">
        <v>0</v>
      </c>
      <c r="TA65" s="277">
        <v>0</v>
      </c>
      <c r="TB65" s="277">
        <v>40</v>
      </c>
      <c r="TC65" s="277">
        <v>0</v>
      </c>
      <c r="TD65" s="277">
        <v>0</v>
      </c>
      <c r="TE65" s="277">
        <v>0</v>
      </c>
      <c r="TF65" s="277">
        <v>0</v>
      </c>
      <c r="TG65" s="277">
        <v>0</v>
      </c>
      <c r="TH65" s="277">
        <v>50</v>
      </c>
      <c r="TI65" s="277">
        <v>0</v>
      </c>
      <c r="TJ65" s="277">
        <v>0</v>
      </c>
      <c r="TK65" s="277">
        <v>40</v>
      </c>
      <c r="TL65" s="277">
        <v>0</v>
      </c>
      <c r="TM65" s="277">
        <v>0</v>
      </c>
      <c r="TN65" s="277">
        <v>15</v>
      </c>
      <c r="TO65" s="277">
        <v>0</v>
      </c>
      <c r="TP65" s="277">
        <v>0</v>
      </c>
      <c r="TQ65" s="277">
        <v>0</v>
      </c>
      <c r="TR65" s="277">
        <v>100</v>
      </c>
      <c r="TS65" s="277">
        <v>0</v>
      </c>
      <c r="TT65" s="277">
        <v>0</v>
      </c>
      <c r="TU65" s="277">
        <v>80</v>
      </c>
      <c r="TV65" s="277">
        <v>0</v>
      </c>
      <c r="TW65" s="277">
        <v>0</v>
      </c>
      <c r="TX65" s="277">
        <v>70</v>
      </c>
      <c r="TY65" s="277">
        <v>0</v>
      </c>
      <c r="TZ65" s="277">
        <v>0</v>
      </c>
      <c r="UA65" s="277">
        <v>40</v>
      </c>
      <c r="UB65" s="277">
        <v>0</v>
      </c>
      <c r="UC65" s="277">
        <v>0</v>
      </c>
      <c r="UD65" s="277">
        <v>0</v>
      </c>
      <c r="UE65" s="277">
        <v>0</v>
      </c>
      <c r="UF65" s="277">
        <v>0</v>
      </c>
      <c r="UG65" s="277">
        <v>0</v>
      </c>
      <c r="UH65" s="277">
        <v>0</v>
      </c>
      <c r="UI65" s="277">
        <v>0</v>
      </c>
      <c r="UJ65" s="277">
        <v>0</v>
      </c>
      <c r="UK65" s="277">
        <v>0</v>
      </c>
      <c r="UL65" s="277">
        <v>0</v>
      </c>
      <c r="UM65" s="277">
        <v>0</v>
      </c>
      <c r="UN65" s="277">
        <v>0</v>
      </c>
      <c r="UO65" s="277">
        <v>0</v>
      </c>
      <c r="UP65" s="277">
        <v>0</v>
      </c>
      <c r="UQ65" s="277">
        <v>0</v>
      </c>
      <c r="UR65" s="277">
        <v>0</v>
      </c>
      <c r="US65" s="277">
        <v>0</v>
      </c>
      <c r="UT65" s="277">
        <v>0</v>
      </c>
      <c r="UU65" s="277">
        <v>0</v>
      </c>
      <c r="UV65" s="277">
        <v>30</v>
      </c>
      <c r="UW65" s="277">
        <v>0</v>
      </c>
      <c r="UX65" s="277">
        <v>0</v>
      </c>
      <c r="UY65" s="277">
        <v>30</v>
      </c>
      <c r="UZ65" s="277">
        <v>0</v>
      </c>
      <c r="VA65" s="277">
        <v>0</v>
      </c>
      <c r="VB65" s="277">
        <v>40</v>
      </c>
      <c r="VC65" s="277">
        <v>0</v>
      </c>
      <c r="VD65" s="277">
        <v>0</v>
      </c>
      <c r="VE65" s="277">
        <v>40</v>
      </c>
      <c r="VF65" s="277">
        <v>0</v>
      </c>
      <c r="VG65" s="277">
        <v>0</v>
      </c>
      <c r="VH65" s="277">
        <v>40</v>
      </c>
      <c r="VI65" s="277">
        <v>0</v>
      </c>
      <c r="VJ65" s="277">
        <v>0</v>
      </c>
      <c r="VK65" s="277">
        <v>29</v>
      </c>
      <c r="VL65" s="277">
        <v>0</v>
      </c>
      <c r="VM65" s="277">
        <v>0</v>
      </c>
      <c r="VN65" s="277">
        <v>26</v>
      </c>
      <c r="VO65" s="277">
        <v>0</v>
      </c>
      <c r="VP65" s="277">
        <v>0</v>
      </c>
      <c r="VQ65" s="277">
        <v>0</v>
      </c>
      <c r="VR65" s="277">
        <v>0</v>
      </c>
      <c r="VS65" s="277">
        <v>0</v>
      </c>
      <c r="VT65" s="277">
        <v>0</v>
      </c>
      <c r="VU65" s="277">
        <v>0</v>
      </c>
      <c r="VV65" s="277">
        <v>0</v>
      </c>
      <c r="VW65" s="277">
        <v>0</v>
      </c>
      <c r="VX65" s="277">
        <v>0</v>
      </c>
      <c r="VY65" s="277">
        <v>0</v>
      </c>
      <c r="VZ65" s="277">
        <v>40</v>
      </c>
      <c r="WA65" s="277">
        <v>0</v>
      </c>
      <c r="WB65" s="277">
        <v>0</v>
      </c>
      <c r="WC65" s="277">
        <v>40</v>
      </c>
      <c r="WD65" s="277">
        <v>0</v>
      </c>
      <c r="WE65" s="277">
        <v>0</v>
      </c>
      <c r="WF65" s="277">
        <v>40</v>
      </c>
      <c r="WG65" s="277">
        <v>0</v>
      </c>
      <c r="WH65" s="277">
        <v>0</v>
      </c>
      <c r="WI65" s="277">
        <v>40</v>
      </c>
      <c r="WJ65" s="277">
        <v>0</v>
      </c>
      <c r="WK65" s="277">
        <v>0</v>
      </c>
      <c r="WL65" s="277">
        <v>0</v>
      </c>
      <c r="WM65" s="277">
        <v>0</v>
      </c>
      <c r="WN65" s="277">
        <v>0</v>
      </c>
      <c r="WO65" s="277">
        <v>40</v>
      </c>
      <c r="WP65" s="277">
        <v>0</v>
      </c>
      <c r="WQ65" s="277">
        <v>0</v>
      </c>
      <c r="WR65" s="277">
        <v>40</v>
      </c>
      <c r="WS65" s="277">
        <v>0</v>
      </c>
      <c r="WT65" s="277">
        <v>0</v>
      </c>
      <c r="WU65" s="277">
        <v>50</v>
      </c>
      <c r="WV65" s="277">
        <v>0</v>
      </c>
      <c r="WW65" s="277">
        <v>0</v>
      </c>
      <c r="WX65" s="277">
        <v>0</v>
      </c>
      <c r="WY65" s="277">
        <v>0</v>
      </c>
      <c r="WZ65" s="277">
        <v>0</v>
      </c>
      <c r="XA65" s="277">
        <v>0</v>
      </c>
      <c r="XB65" s="277">
        <v>0</v>
      </c>
      <c r="XC65" s="277">
        <v>31</v>
      </c>
      <c r="XD65" s="277">
        <v>0</v>
      </c>
      <c r="XE65" s="277">
        <v>0</v>
      </c>
      <c r="XF65" s="277">
        <v>0</v>
      </c>
      <c r="XG65" s="277">
        <v>0</v>
      </c>
      <c r="XH65" s="277">
        <v>0</v>
      </c>
      <c r="XI65" s="277">
        <v>33</v>
      </c>
      <c r="XJ65" s="277">
        <v>0</v>
      </c>
      <c r="XK65" s="277">
        <v>0</v>
      </c>
      <c r="XL65" s="277">
        <v>31</v>
      </c>
      <c r="XM65" s="277">
        <v>0</v>
      </c>
      <c r="XN65" s="277">
        <v>0</v>
      </c>
      <c r="XO65" s="277">
        <v>20</v>
      </c>
      <c r="XP65" s="277">
        <v>0</v>
      </c>
      <c r="XQ65" s="277">
        <v>0</v>
      </c>
      <c r="XR65" s="277">
        <v>35</v>
      </c>
      <c r="XS65" s="277">
        <v>0</v>
      </c>
      <c r="XT65" s="277">
        <v>0</v>
      </c>
      <c r="XU65" s="277">
        <v>0</v>
      </c>
      <c r="XV65" s="277">
        <v>0</v>
      </c>
      <c r="XW65" s="277">
        <v>0</v>
      </c>
      <c r="XX65" s="277">
        <v>39</v>
      </c>
      <c r="XY65" s="277">
        <v>0</v>
      </c>
      <c r="XZ65" s="277">
        <v>0</v>
      </c>
      <c r="YA65" s="277">
        <v>31</v>
      </c>
      <c r="YB65" s="277">
        <v>0</v>
      </c>
      <c r="YC65" s="277">
        <v>0</v>
      </c>
      <c r="YD65" s="277">
        <v>0</v>
      </c>
      <c r="YE65" s="277">
        <v>0</v>
      </c>
      <c r="YF65" s="277">
        <v>0</v>
      </c>
      <c r="YG65" s="277">
        <v>35</v>
      </c>
      <c r="YH65" s="277">
        <v>0</v>
      </c>
      <c r="YI65" s="277">
        <v>0</v>
      </c>
      <c r="YJ65" s="277">
        <v>0</v>
      </c>
      <c r="YK65" s="277">
        <v>0</v>
      </c>
      <c r="YL65" s="277">
        <v>0</v>
      </c>
      <c r="YM65" s="277">
        <v>35</v>
      </c>
      <c r="YN65" s="277">
        <v>0</v>
      </c>
      <c r="YO65" s="277">
        <v>0</v>
      </c>
      <c r="YP65" s="277">
        <v>35</v>
      </c>
      <c r="YQ65" s="277">
        <v>0</v>
      </c>
      <c r="YR65" s="277">
        <v>0</v>
      </c>
      <c r="YS65" s="277">
        <v>30</v>
      </c>
      <c r="YT65" s="277">
        <v>0</v>
      </c>
      <c r="YU65" s="277">
        <v>0</v>
      </c>
      <c r="YV65" s="277">
        <v>20</v>
      </c>
      <c r="YW65" s="277">
        <v>0</v>
      </c>
      <c r="YX65" s="277">
        <v>0</v>
      </c>
      <c r="YY65" s="277">
        <v>0</v>
      </c>
      <c r="YZ65" s="277">
        <v>0</v>
      </c>
      <c r="ZA65" s="277">
        <v>0</v>
      </c>
      <c r="ZB65" s="277">
        <v>45</v>
      </c>
      <c r="ZC65" s="277">
        <v>0</v>
      </c>
      <c r="ZD65" s="277">
        <v>0</v>
      </c>
      <c r="ZE65" s="277">
        <v>20</v>
      </c>
      <c r="ZF65" s="277">
        <v>0</v>
      </c>
      <c r="ZG65" s="277">
        <v>0</v>
      </c>
      <c r="ZH65" s="277">
        <v>0</v>
      </c>
      <c r="ZI65" s="277">
        <v>0</v>
      </c>
      <c r="ZJ65" s="277">
        <v>0</v>
      </c>
      <c r="ZK65" s="277">
        <v>45</v>
      </c>
      <c r="ZL65" s="277">
        <v>0</v>
      </c>
      <c r="ZM65" s="277">
        <v>0</v>
      </c>
      <c r="ZN65" s="277">
        <v>0</v>
      </c>
      <c r="ZO65" s="277">
        <v>0</v>
      </c>
      <c r="ZP65" s="277">
        <v>0</v>
      </c>
      <c r="ZQ65" s="277">
        <v>30</v>
      </c>
      <c r="ZR65" s="277">
        <v>0</v>
      </c>
      <c r="ZS65" s="277">
        <v>0</v>
      </c>
      <c r="ZT65" s="277">
        <v>20</v>
      </c>
      <c r="ZU65" s="277">
        <v>0</v>
      </c>
      <c r="ZV65" s="277">
        <v>0</v>
      </c>
      <c r="ZW65" s="277">
        <v>35</v>
      </c>
      <c r="ZX65" s="277">
        <v>0</v>
      </c>
      <c r="ZY65" s="277">
        <v>0</v>
      </c>
      <c r="ZZ65" s="277">
        <v>0</v>
      </c>
      <c r="AAA65" s="277">
        <v>0</v>
      </c>
      <c r="AAB65" s="277">
        <v>0</v>
      </c>
      <c r="AAC65" s="277">
        <v>0</v>
      </c>
      <c r="AAD65" s="277">
        <v>0</v>
      </c>
      <c r="AAE65" s="277">
        <v>30</v>
      </c>
      <c r="AAF65" s="277">
        <v>0</v>
      </c>
      <c r="AAG65" s="277">
        <v>0</v>
      </c>
      <c r="AAH65" s="277">
        <v>0</v>
      </c>
      <c r="AAI65" s="277">
        <v>0</v>
      </c>
      <c r="AAJ65" s="277">
        <v>0</v>
      </c>
      <c r="AAK65" s="277">
        <v>0</v>
      </c>
      <c r="AAL65" s="277">
        <v>0</v>
      </c>
      <c r="AAM65" s="277">
        <v>0</v>
      </c>
      <c r="AAN65" s="277">
        <v>0</v>
      </c>
      <c r="AAO65" s="181"/>
    </row>
    <row r="66" spans="3:736" x14ac:dyDescent="0.3">
      <c r="D66" s="3" t="s">
        <v>464</v>
      </c>
      <c r="F66" s="3">
        <v>666523</v>
      </c>
      <c r="G66" s="3" t="s">
        <v>297</v>
      </c>
      <c r="H66" s="275" t="str">
        <f t="shared" si="104"/>
        <v/>
      </c>
      <c r="I66" s="135" t="str">
        <f t="shared" si="104"/>
        <v/>
      </c>
      <c r="J66" s="276" t="str">
        <f t="shared" si="104"/>
        <v/>
      </c>
      <c r="K66" s="275" t="str" cm="1">
        <f t="array" ref="K66">IFERROR(
  _xlfn.STDEV.S(
    IF(
      ($AA$19:$AAN$19=K$50) *
      ($AA66:$AAN66&gt;0) *
      ($AA$17:$AAN$17 &gt;= $H$47) *
      ($AA$17:$AAN$17 &lt;= $I$47),
      $AA66:$AAN66
    )
  ),
  ""
)</f>
        <v/>
      </c>
      <c r="L66" s="135" t="str" cm="1">
        <f t="array" ref="L66">IFERROR(
  _xlfn.STDEV.S(
    IF(
      ($AA$19:$AAN$19=L$50) *
      ($AA66:$AAN66&gt;0) *
      ($AA$17:$AAN$17 &gt;= $H$47) *
      ($AA$17:$AAN$17 &lt;= $I$47),
      $AA66:$AAN66
    )
  ),
  ""
)</f>
        <v/>
      </c>
      <c r="M66" s="276" cm="1">
        <f t="array" ref="M66">IFERROR(
  _xlfn.STDEV.S(
    IF(
      ($AA$19:$AAN$19=M$50) *
      ($AA66:$AAN66&gt;0) *
      ($AA$17:$AAN$17 &gt;= $H$47) *
      ($AA$17:$AAN$17 &lt;= $I$47),
      $AA66:$AAN66
    )
  ),
  ""
)</f>
        <v>2.8867513459481291</v>
      </c>
      <c r="N66" s="275">
        <f t="shared" si="105"/>
        <v>0</v>
      </c>
      <c r="O66" s="135">
        <f t="shared" si="105"/>
        <v>0</v>
      </c>
      <c r="P66" s="276">
        <f t="shared" si="105"/>
        <v>41</v>
      </c>
      <c r="Q66">
        <f>VLOOKUP($F66,Old!$C$23:$G$43,3)</f>
        <v>0.05</v>
      </c>
      <c r="R66" t="str">
        <f t="shared" si="106"/>
        <v/>
      </c>
      <c r="S66" t="str">
        <f t="shared" si="106"/>
        <v/>
      </c>
      <c r="T66" t="str">
        <f t="shared" si="107"/>
        <v/>
      </c>
      <c r="U66">
        <f>VLOOKUP($F66,Old!$C$23:$G$43,5)</f>
        <v>0.05</v>
      </c>
      <c r="V66" t="str">
        <f t="shared" si="108"/>
        <v/>
      </c>
      <c r="W66" s="287" t="s">
        <v>465</v>
      </c>
      <c r="X66" s="288">
        <v>4</v>
      </c>
      <c r="Y66" s="289" t="str">
        <f>IFERROR(AVERAGEIFS(AA$72:AAN$72,AA$72:AAN$72,"&gt;"&amp;X66),"")</f>
        <v/>
      </c>
      <c r="Z66" s="3">
        <v>666523</v>
      </c>
      <c r="AA66" s="277">
        <v>0</v>
      </c>
      <c r="AB66" s="277">
        <v>0</v>
      </c>
      <c r="AC66" s="277">
        <v>0</v>
      </c>
      <c r="AD66" s="277">
        <v>0</v>
      </c>
      <c r="AE66" s="277">
        <v>0</v>
      </c>
      <c r="AF66" s="277">
        <v>0</v>
      </c>
      <c r="AG66" s="277">
        <v>0</v>
      </c>
      <c r="AH66" s="277">
        <v>0</v>
      </c>
      <c r="AI66" s="277">
        <v>0</v>
      </c>
      <c r="AJ66" s="277">
        <v>0</v>
      </c>
      <c r="AK66" s="277">
        <v>0</v>
      </c>
      <c r="AL66" s="277">
        <v>0</v>
      </c>
      <c r="AM66" s="277">
        <v>0</v>
      </c>
      <c r="AN66" s="277">
        <v>0</v>
      </c>
      <c r="AO66" s="277">
        <v>0</v>
      </c>
      <c r="AP66" s="277">
        <v>0</v>
      </c>
      <c r="AQ66" s="277">
        <v>0</v>
      </c>
      <c r="AR66" s="277">
        <v>0</v>
      </c>
      <c r="AS66" s="277">
        <v>0</v>
      </c>
      <c r="AT66" s="277">
        <v>0</v>
      </c>
      <c r="AU66" s="277">
        <v>0</v>
      </c>
      <c r="AV66" s="277">
        <v>0</v>
      </c>
      <c r="AW66" s="277">
        <v>0</v>
      </c>
      <c r="AX66" s="277">
        <v>0</v>
      </c>
      <c r="AY66" s="277">
        <v>0</v>
      </c>
      <c r="AZ66" s="277">
        <v>0</v>
      </c>
      <c r="BA66" s="277">
        <v>0</v>
      </c>
      <c r="BB66" s="277">
        <v>0</v>
      </c>
      <c r="BC66" s="277">
        <v>0</v>
      </c>
      <c r="BD66" s="277">
        <v>0</v>
      </c>
      <c r="BE66" s="277">
        <v>0</v>
      </c>
      <c r="BF66" s="277">
        <v>0</v>
      </c>
      <c r="BG66" s="277">
        <v>0</v>
      </c>
      <c r="BH66" s="277">
        <v>0</v>
      </c>
      <c r="BI66" s="277">
        <v>0</v>
      </c>
      <c r="BJ66" s="277">
        <v>0</v>
      </c>
      <c r="BK66" s="277">
        <v>0</v>
      </c>
      <c r="BL66" s="277">
        <v>0</v>
      </c>
      <c r="BM66" s="277">
        <v>0</v>
      </c>
      <c r="BN66" s="277">
        <v>0</v>
      </c>
      <c r="BO66" s="277">
        <v>0</v>
      </c>
      <c r="BP66" s="277">
        <v>0</v>
      </c>
      <c r="BQ66" s="277">
        <v>0</v>
      </c>
      <c r="BR66" s="277">
        <v>0</v>
      </c>
      <c r="BS66" s="277">
        <v>0</v>
      </c>
      <c r="BT66" s="277">
        <v>0</v>
      </c>
      <c r="BU66" s="277">
        <v>0</v>
      </c>
      <c r="BV66" s="277">
        <v>0</v>
      </c>
      <c r="BW66" s="277">
        <v>0</v>
      </c>
      <c r="BX66" s="277">
        <v>0</v>
      </c>
      <c r="BY66" s="277">
        <v>0</v>
      </c>
      <c r="BZ66" s="277">
        <v>0</v>
      </c>
      <c r="CA66" s="277">
        <v>0</v>
      </c>
      <c r="CB66" s="277">
        <v>0</v>
      </c>
      <c r="CC66" s="277">
        <v>0</v>
      </c>
      <c r="CD66" s="277">
        <v>0</v>
      </c>
      <c r="CE66" s="277">
        <v>0</v>
      </c>
      <c r="CF66" s="277">
        <v>0</v>
      </c>
      <c r="CG66" s="277">
        <v>0</v>
      </c>
      <c r="CH66" s="277">
        <v>0</v>
      </c>
      <c r="CI66" s="277">
        <v>0</v>
      </c>
      <c r="CJ66" s="277">
        <v>0</v>
      </c>
      <c r="CK66" s="277">
        <v>0</v>
      </c>
      <c r="CL66" s="277">
        <v>0</v>
      </c>
      <c r="CM66" s="277">
        <v>0</v>
      </c>
      <c r="CN66" s="277">
        <v>0</v>
      </c>
      <c r="CO66" s="277">
        <v>0</v>
      </c>
      <c r="CP66" s="277">
        <v>0</v>
      </c>
      <c r="CQ66" s="277">
        <v>0</v>
      </c>
      <c r="CR66" s="277">
        <v>0</v>
      </c>
      <c r="CS66" s="277">
        <v>0</v>
      </c>
      <c r="CT66" s="277">
        <v>0</v>
      </c>
      <c r="CU66" s="277">
        <v>0</v>
      </c>
      <c r="CV66" s="277">
        <v>0</v>
      </c>
      <c r="CW66" s="277">
        <v>0</v>
      </c>
      <c r="CX66" s="277">
        <v>0</v>
      </c>
      <c r="CY66" s="277">
        <v>0</v>
      </c>
      <c r="CZ66" s="277">
        <v>0</v>
      </c>
      <c r="DA66" s="277">
        <v>0</v>
      </c>
      <c r="DB66" s="277">
        <v>0</v>
      </c>
      <c r="DC66" s="277">
        <v>0</v>
      </c>
      <c r="DD66" s="277">
        <v>0</v>
      </c>
      <c r="DE66" s="277">
        <v>0</v>
      </c>
      <c r="DF66" s="277">
        <v>0</v>
      </c>
      <c r="DG66" s="277">
        <v>0</v>
      </c>
      <c r="DH66" s="277">
        <v>0</v>
      </c>
      <c r="DI66" s="277">
        <v>0</v>
      </c>
      <c r="DJ66" s="277">
        <v>0</v>
      </c>
      <c r="DK66" s="277">
        <v>0</v>
      </c>
      <c r="DL66" s="277">
        <v>0</v>
      </c>
      <c r="DM66" s="277">
        <v>0</v>
      </c>
      <c r="DN66" s="277">
        <v>0</v>
      </c>
      <c r="DO66" s="277">
        <v>0</v>
      </c>
      <c r="DP66" s="277">
        <v>0</v>
      </c>
      <c r="DQ66" s="277">
        <v>0</v>
      </c>
      <c r="DR66" s="277">
        <v>0</v>
      </c>
      <c r="DS66" s="277">
        <v>0</v>
      </c>
      <c r="DT66" s="277">
        <v>0</v>
      </c>
      <c r="DU66" s="277">
        <v>0</v>
      </c>
      <c r="DV66" s="277">
        <v>0</v>
      </c>
      <c r="DW66" s="277">
        <v>0</v>
      </c>
      <c r="DX66" s="277">
        <v>0</v>
      </c>
      <c r="DY66" s="277">
        <v>0</v>
      </c>
      <c r="DZ66" s="277">
        <v>0</v>
      </c>
      <c r="EA66" s="277">
        <v>0</v>
      </c>
      <c r="EB66" s="277">
        <v>0</v>
      </c>
      <c r="EC66" s="277">
        <v>0</v>
      </c>
      <c r="ED66" s="277">
        <v>0</v>
      </c>
      <c r="EE66" s="277">
        <v>0</v>
      </c>
      <c r="EF66" s="277">
        <v>0</v>
      </c>
      <c r="EG66" s="277">
        <v>0</v>
      </c>
      <c r="EH66" s="277">
        <v>0</v>
      </c>
      <c r="EI66" s="277">
        <v>0</v>
      </c>
      <c r="EJ66" s="277">
        <v>0</v>
      </c>
      <c r="EK66" s="277">
        <v>0</v>
      </c>
      <c r="EL66" s="277">
        <v>0</v>
      </c>
      <c r="EM66" s="277">
        <v>0</v>
      </c>
      <c r="EN66" s="277">
        <v>0</v>
      </c>
      <c r="EO66" s="277">
        <v>0</v>
      </c>
      <c r="EP66" s="277">
        <v>0</v>
      </c>
      <c r="EQ66" s="277">
        <v>0</v>
      </c>
      <c r="ER66" s="277">
        <v>0</v>
      </c>
      <c r="ES66" s="277">
        <v>0</v>
      </c>
      <c r="ET66" s="277">
        <v>0</v>
      </c>
      <c r="EU66" s="277">
        <v>0</v>
      </c>
      <c r="EV66" s="277">
        <v>0</v>
      </c>
      <c r="EW66" s="277">
        <v>0</v>
      </c>
      <c r="EX66" s="277">
        <v>0</v>
      </c>
      <c r="EY66" s="277">
        <v>0</v>
      </c>
      <c r="EZ66" s="277">
        <v>0</v>
      </c>
      <c r="FA66" s="277">
        <v>0</v>
      </c>
      <c r="FB66" s="277">
        <v>0</v>
      </c>
      <c r="FC66" s="277">
        <v>0</v>
      </c>
      <c r="FD66" s="277">
        <v>0</v>
      </c>
      <c r="FE66" s="277">
        <v>0</v>
      </c>
      <c r="FF66" s="277">
        <v>0</v>
      </c>
      <c r="FG66" s="277">
        <v>0</v>
      </c>
      <c r="FH66" s="277">
        <v>0</v>
      </c>
      <c r="FI66" s="277">
        <v>0</v>
      </c>
      <c r="FJ66" s="277">
        <v>0</v>
      </c>
      <c r="FK66" s="277">
        <v>0</v>
      </c>
      <c r="FL66" s="277">
        <v>0</v>
      </c>
      <c r="FM66" s="277">
        <v>0</v>
      </c>
      <c r="FN66" s="277">
        <v>0</v>
      </c>
      <c r="FO66" s="277">
        <v>0</v>
      </c>
      <c r="FP66" s="277">
        <v>0</v>
      </c>
      <c r="FQ66" s="277">
        <v>0</v>
      </c>
      <c r="FR66" s="277">
        <v>0</v>
      </c>
      <c r="FS66" s="277">
        <v>0</v>
      </c>
      <c r="FT66" s="277">
        <v>0</v>
      </c>
      <c r="FU66" s="277">
        <v>0</v>
      </c>
      <c r="FV66" s="277">
        <v>0</v>
      </c>
      <c r="FW66" s="277">
        <v>0</v>
      </c>
      <c r="FX66" s="277">
        <v>0</v>
      </c>
      <c r="FY66" s="277">
        <v>0</v>
      </c>
      <c r="FZ66" s="277">
        <v>0</v>
      </c>
      <c r="GA66" s="277">
        <v>0</v>
      </c>
      <c r="GB66" s="277">
        <v>0</v>
      </c>
      <c r="GC66" s="277">
        <v>0</v>
      </c>
      <c r="GD66" s="277">
        <v>0</v>
      </c>
      <c r="GE66" s="277">
        <v>0</v>
      </c>
      <c r="GF66" s="277">
        <v>0</v>
      </c>
      <c r="GG66" s="277">
        <v>0</v>
      </c>
      <c r="GH66" s="277">
        <v>0</v>
      </c>
      <c r="GI66" s="277">
        <v>0</v>
      </c>
      <c r="GJ66" s="277">
        <v>0</v>
      </c>
      <c r="GK66" s="277">
        <v>0</v>
      </c>
      <c r="GL66" s="277">
        <v>0</v>
      </c>
      <c r="GM66" s="277">
        <v>0</v>
      </c>
      <c r="GN66" s="277">
        <v>0</v>
      </c>
      <c r="GO66" s="277">
        <v>0</v>
      </c>
      <c r="GP66" s="277">
        <v>0</v>
      </c>
      <c r="GQ66" s="277">
        <v>0</v>
      </c>
      <c r="GR66" s="277">
        <v>0</v>
      </c>
      <c r="GS66" s="277">
        <v>0</v>
      </c>
      <c r="GT66" s="277">
        <v>0</v>
      </c>
      <c r="GU66" s="277">
        <v>0</v>
      </c>
      <c r="GV66" s="277">
        <v>0</v>
      </c>
      <c r="GW66" s="277">
        <v>0</v>
      </c>
      <c r="GX66" s="277">
        <v>0</v>
      </c>
      <c r="GY66" s="277">
        <v>0</v>
      </c>
      <c r="GZ66" s="277">
        <v>0</v>
      </c>
      <c r="HA66" s="277">
        <v>0</v>
      </c>
      <c r="HB66" s="277">
        <v>0</v>
      </c>
      <c r="HC66" s="277">
        <v>0</v>
      </c>
      <c r="HD66" s="277">
        <v>0</v>
      </c>
      <c r="HE66" s="277">
        <v>0</v>
      </c>
      <c r="HF66" s="277">
        <v>0</v>
      </c>
      <c r="HG66" s="277">
        <v>0</v>
      </c>
      <c r="HH66" s="277">
        <v>0</v>
      </c>
      <c r="HI66" s="277">
        <v>0</v>
      </c>
      <c r="HJ66" s="277">
        <v>0</v>
      </c>
      <c r="HK66" s="277">
        <v>0</v>
      </c>
      <c r="HL66" s="277">
        <v>0</v>
      </c>
      <c r="HM66" s="277">
        <v>0</v>
      </c>
      <c r="HN66" s="277">
        <v>0</v>
      </c>
      <c r="HO66" s="277">
        <v>0</v>
      </c>
      <c r="HP66" s="277">
        <v>0</v>
      </c>
      <c r="HQ66" s="277">
        <v>0</v>
      </c>
      <c r="HR66" s="277">
        <v>0</v>
      </c>
      <c r="HS66" s="277">
        <v>0</v>
      </c>
      <c r="HT66" s="277">
        <v>0</v>
      </c>
      <c r="HU66" s="277">
        <v>0</v>
      </c>
      <c r="HV66" s="277">
        <v>0</v>
      </c>
      <c r="HW66" s="277">
        <v>0</v>
      </c>
      <c r="HX66" s="277">
        <v>0</v>
      </c>
      <c r="HY66" s="277">
        <v>0</v>
      </c>
      <c r="HZ66" s="277">
        <v>0</v>
      </c>
      <c r="IA66" s="277">
        <v>0</v>
      </c>
      <c r="IB66" s="277">
        <v>0</v>
      </c>
      <c r="IC66" s="277">
        <v>0</v>
      </c>
      <c r="ID66" s="277">
        <v>40</v>
      </c>
      <c r="IE66" s="277">
        <v>0</v>
      </c>
      <c r="IF66" s="277">
        <v>0</v>
      </c>
      <c r="IG66" s="277">
        <v>0</v>
      </c>
      <c r="IH66" s="277">
        <v>0</v>
      </c>
      <c r="II66" s="277">
        <v>0</v>
      </c>
      <c r="IJ66" s="277">
        <v>0</v>
      </c>
      <c r="IK66" s="277">
        <v>0</v>
      </c>
      <c r="IL66" s="277">
        <v>0</v>
      </c>
      <c r="IM66" s="277">
        <v>0</v>
      </c>
      <c r="IN66" s="277">
        <v>0</v>
      </c>
      <c r="IO66" s="277">
        <v>0</v>
      </c>
      <c r="IP66" s="277">
        <v>0</v>
      </c>
      <c r="IQ66" s="277">
        <v>0</v>
      </c>
      <c r="IR66" s="277">
        <v>0</v>
      </c>
      <c r="IS66" s="277">
        <v>19</v>
      </c>
      <c r="IT66" s="277">
        <v>0</v>
      </c>
      <c r="IU66" s="277">
        <v>0</v>
      </c>
      <c r="IV66" s="277">
        <v>21</v>
      </c>
      <c r="IW66" s="277">
        <v>0</v>
      </c>
      <c r="IX66" s="277">
        <v>0</v>
      </c>
      <c r="IY66" s="277">
        <v>0</v>
      </c>
      <c r="IZ66" s="277">
        <v>0</v>
      </c>
      <c r="JA66" s="277">
        <v>0</v>
      </c>
      <c r="JB66" s="277">
        <v>0</v>
      </c>
      <c r="JC66" s="277">
        <v>0</v>
      </c>
      <c r="JD66" s="277">
        <v>0</v>
      </c>
      <c r="JE66" s="277">
        <v>0</v>
      </c>
      <c r="JF66" s="277">
        <v>0</v>
      </c>
      <c r="JG66" s="277">
        <v>0</v>
      </c>
      <c r="JH66" s="277">
        <v>0</v>
      </c>
      <c r="JI66" s="277">
        <v>0</v>
      </c>
      <c r="JJ66" s="277">
        <v>0</v>
      </c>
      <c r="JK66" s="277">
        <v>0</v>
      </c>
      <c r="JL66" s="277">
        <v>0</v>
      </c>
      <c r="JM66" s="277">
        <v>0</v>
      </c>
      <c r="JN66" s="277">
        <v>0</v>
      </c>
      <c r="JO66" s="277">
        <v>0</v>
      </c>
      <c r="JP66" s="277">
        <v>0</v>
      </c>
      <c r="JQ66" s="277">
        <v>0</v>
      </c>
      <c r="JR66" s="277">
        <v>0</v>
      </c>
      <c r="JS66" s="277">
        <v>0</v>
      </c>
      <c r="JT66" s="277">
        <v>0</v>
      </c>
      <c r="JU66" s="277">
        <v>0</v>
      </c>
      <c r="JV66" s="277">
        <v>0</v>
      </c>
      <c r="JW66" s="277">
        <v>0</v>
      </c>
      <c r="JX66" s="277">
        <v>0</v>
      </c>
      <c r="JY66" s="277">
        <v>0</v>
      </c>
      <c r="JZ66" s="277">
        <v>0</v>
      </c>
      <c r="KA66" s="277">
        <v>0</v>
      </c>
      <c r="KB66" s="277">
        <v>0</v>
      </c>
      <c r="KC66" s="277">
        <v>0</v>
      </c>
      <c r="KD66" s="277">
        <v>0</v>
      </c>
      <c r="KE66" s="277">
        <v>0</v>
      </c>
      <c r="KF66" s="277">
        <v>0</v>
      </c>
      <c r="KG66" s="277">
        <v>0</v>
      </c>
      <c r="KH66" s="277">
        <v>0</v>
      </c>
      <c r="KI66" s="277">
        <v>0</v>
      </c>
      <c r="KJ66" s="277">
        <v>0</v>
      </c>
      <c r="KK66" s="277">
        <v>0</v>
      </c>
      <c r="KL66" s="277">
        <v>0</v>
      </c>
      <c r="KM66" s="277">
        <v>0</v>
      </c>
      <c r="KN66" s="277">
        <v>0</v>
      </c>
      <c r="KO66" s="277">
        <v>0</v>
      </c>
      <c r="KP66" s="277">
        <v>0</v>
      </c>
      <c r="KQ66" s="277">
        <v>0</v>
      </c>
      <c r="KR66" s="277">
        <v>0</v>
      </c>
      <c r="KS66" s="277">
        <v>0</v>
      </c>
      <c r="KT66" s="277">
        <v>0</v>
      </c>
      <c r="KU66" s="277">
        <v>0</v>
      </c>
      <c r="KV66" s="277">
        <v>0</v>
      </c>
      <c r="KW66" s="277">
        <v>0</v>
      </c>
      <c r="KX66" s="277">
        <v>0</v>
      </c>
      <c r="KY66" s="277">
        <v>0</v>
      </c>
      <c r="KZ66" s="277">
        <v>0</v>
      </c>
      <c r="LA66" s="277">
        <v>0</v>
      </c>
      <c r="LB66" s="277">
        <v>0</v>
      </c>
      <c r="LC66" s="277">
        <v>0</v>
      </c>
      <c r="LD66" s="277">
        <v>0</v>
      </c>
      <c r="LE66" s="277">
        <v>0</v>
      </c>
      <c r="LF66" s="277">
        <v>0</v>
      </c>
      <c r="LG66" s="277">
        <v>0</v>
      </c>
      <c r="LH66" s="277">
        <v>0</v>
      </c>
      <c r="LI66" s="277">
        <v>0</v>
      </c>
      <c r="LJ66" s="277">
        <v>0</v>
      </c>
      <c r="LK66" s="277">
        <v>0</v>
      </c>
      <c r="LL66" s="277">
        <v>0</v>
      </c>
      <c r="LM66" s="277">
        <v>0</v>
      </c>
      <c r="LN66" s="277">
        <v>0</v>
      </c>
      <c r="LO66" s="277">
        <v>0</v>
      </c>
      <c r="LP66" s="277">
        <v>0</v>
      </c>
      <c r="LQ66" s="277">
        <v>0</v>
      </c>
      <c r="LR66" s="277">
        <v>0</v>
      </c>
      <c r="LS66" s="277">
        <v>0</v>
      </c>
      <c r="LT66" s="277">
        <v>0</v>
      </c>
      <c r="LU66" s="277">
        <v>0</v>
      </c>
      <c r="LV66" s="277">
        <v>0</v>
      </c>
      <c r="LW66" s="277">
        <v>0</v>
      </c>
      <c r="LX66" s="277">
        <v>0</v>
      </c>
      <c r="LY66" s="277">
        <v>0</v>
      </c>
      <c r="LZ66" s="277">
        <v>0</v>
      </c>
      <c r="MA66" s="277">
        <v>0</v>
      </c>
      <c r="MB66" s="277">
        <v>0</v>
      </c>
      <c r="MC66" s="277">
        <v>0</v>
      </c>
      <c r="MD66" s="277">
        <v>0</v>
      </c>
      <c r="ME66" s="277">
        <v>0</v>
      </c>
      <c r="MF66" s="277">
        <v>0</v>
      </c>
      <c r="MG66" s="277">
        <v>0</v>
      </c>
      <c r="MH66" s="277">
        <v>0</v>
      </c>
      <c r="MI66" s="277">
        <v>0</v>
      </c>
      <c r="MJ66" s="277">
        <v>0</v>
      </c>
      <c r="MK66" s="277">
        <v>0</v>
      </c>
      <c r="ML66" s="277">
        <v>0</v>
      </c>
      <c r="MM66" s="277">
        <v>0</v>
      </c>
      <c r="MN66" s="277">
        <v>0</v>
      </c>
      <c r="MO66" s="277">
        <v>0</v>
      </c>
      <c r="MP66" s="277">
        <v>0</v>
      </c>
      <c r="MQ66" s="277">
        <v>0</v>
      </c>
      <c r="MR66" s="277">
        <v>0</v>
      </c>
      <c r="MS66" s="277">
        <v>0</v>
      </c>
      <c r="MT66" s="277">
        <v>0</v>
      </c>
      <c r="MU66" s="277">
        <v>0</v>
      </c>
      <c r="MV66" s="277">
        <v>0</v>
      </c>
      <c r="MW66" s="277">
        <v>0</v>
      </c>
      <c r="MX66" s="277">
        <v>0</v>
      </c>
      <c r="MY66" s="277">
        <v>0</v>
      </c>
      <c r="MZ66" s="277">
        <v>0</v>
      </c>
      <c r="NA66" s="277">
        <v>0</v>
      </c>
      <c r="NB66" s="277">
        <v>0</v>
      </c>
      <c r="NC66" s="277">
        <v>0</v>
      </c>
      <c r="ND66" s="277">
        <v>0</v>
      </c>
      <c r="NE66" s="277">
        <v>0</v>
      </c>
      <c r="NF66" s="277">
        <v>0</v>
      </c>
      <c r="NG66" s="277">
        <v>0</v>
      </c>
      <c r="NH66" s="277">
        <v>0</v>
      </c>
      <c r="NI66" s="277">
        <v>0</v>
      </c>
      <c r="NJ66" s="277">
        <v>0</v>
      </c>
      <c r="NK66" s="277">
        <v>0</v>
      </c>
      <c r="NL66" s="277">
        <v>0</v>
      </c>
      <c r="NM66" s="277">
        <v>0</v>
      </c>
      <c r="NN66" s="277">
        <v>0</v>
      </c>
      <c r="NO66" s="277">
        <v>0</v>
      </c>
      <c r="NP66" s="277">
        <v>0</v>
      </c>
      <c r="NQ66" s="277">
        <v>0</v>
      </c>
      <c r="NR66" s="277">
        <v>0</v>
      </c>
      <c r="NS66" s="277">
        <v>0</v>
      </c>
      <c r="NT66" s="277">
        <v>0</v>
      </c>
      <c r="NU66" s="277">
        <v>0</v>
      </c>
      <c r="NV66" s="277">
        <v>0</v>
      </c>
      <c r="NW66" s="277">
        <v>0</v>
      </c>
      <c r="NX66" s="277">
        <v>0</v>
      </c>
      <c r="NY66" s="277">
        <v>0</v>
      </c>
      <c r="NZ66" s="277">
        <v>0</v>
      </c>
      <c r="OA66" s="277">
        <v>0</v>
      </c>
      <c r="OB66" s="277">
        <v>0</v>
      </c>
      <c r="OC66" s="277">
        <v>0</v>
      </c>
      <c r="OD66" s="277">
        <v>0</v>
      </c>
      <c r="OE66" s="277">
        <v>0</v>
      </c>
      <c r="OF66" s="277">
        <v>0</v>
      </c>
      <c r="OG66" s="277">
        <v>0</v>
      </c>
      <c r="OH66" s="277">
        <v>0</v>
      </c>
      <c r="OI66" s="277">
        <v>0</v>
      </c>
      <c r="OJ66" s="277">
        <v>0</v>
      </c>
      <c r="OK66" s="277">
        <v>0</v>
      </c>
      <c r="OL66" s="277">
        <v>0</v>
      </c>
      <c r="OM66" s="277">
        <v>0</v>
      </c>
      <c r="ON66" s="277">
        <v>0</v>
      </c>
      <c r="OO66" s="277">
        <v>0</v>
      </c>
      <c r="OP66" s="277">
        <v>0</v>
      </c>
      <c r="OQ66" s="277">
        <v>0</v>
      </c>
      <c r="OR66" s="277">
        <v>0</v>
      </c>
      <c r="OS66" s="277">
        <v>0</v>
      </c>
      <c r="OT66" s="277">
        <v>0</v>
      </c>
      <c r="OU66" s="277">
        <v>0</v>
      </c>
      <c r="OV66" s="277">
        <v>0</v>
      </c>
      <c r="OW66" s="277">
        <v>0</v>
      </c>
      <c r="OX66" s="277">
        <v>0</v>
      </c>
      <c r="OY66" s="277">
        <v>0</v>
      </c>
      <c r="OZ66" s="277">
        <v>0</v>
      </c>
      <c r="PA66" s="277">
        <v>0</v>
      </c>
      <c r="PB66" s="277">
        <v>0</v>
      </c>
      <c r="PC66" s="277">
        <v>0</v>
      </c>
      <c r="PD66" s="277">
        <v>0</v>
      </c>
      <c r="PE66" s="277">
        <v>0</v>
      </c>
      <c r="PF66" s="277">
        <v>0</v>
      </c>
      <c r="PG66" s="277">
        <v>0</v>
      </c>
      <c r="PH66" s="277">
        <v>0</v>
      </c>
      <c r="PI66" s="277">
        <v>0</v>
      </c>
      <c r="PJ66" s="277">
        <v>0</v>
      </c>
      <c r="PK66" s="277">
        <v>0</v>
      </c>
      <c r="PL66" s="277">
        <v>0</v>
      </c>
      <c r="PM66" s="277">
        <v>0</v>
      </c>
      <c r="PN66" s="277">
        <v>0</v>
      </c>
      <c r="PO66" s="277">
        <v>0</v>
      </c>
      <c r="PP66" s="277">
        <v>0</v>
      </c>
      <c r="PQ66" s="277">
        <v>0</v>
      </c>
      <c r="PR66" s="277">
        <v>0</v>
      </c>
      <c r="PS66" s="277">
        <v>0</v>
      </c>
      <c r="PT66" s="277">
        <v>0</v>
      </c>
      <c r="PU66" s="277">
        <v>0</v>
      </c>
      <c r="PV66" s="277">
        <v>0</v>
      </c>
      <c r="PW66" s="277">
        <v>0</v>
      </c>
      <c r="PX66" s="277">
        <v>0</v>
      </c>
      <c r="PY66" s="277">
        <v>0</v>
      </c>
      <c r="PZ66" s="277">
        <v>0</v>
      </c>
      <c r="QA66" s="277">
        <v>0</v>
      </c>
      <c r="QB66" s="277">
        <v>0</v>
      </c>
      <c r="QC66" s="277">
        <v>0</v>
      </c>
      <c r="QD66" s="277">
        <v>0</v>
      </c>
      <c r="QE66" s="277">
        <v>0</v>
      </c>
      <c r="QF66" s="277">
        <v>0</v>
      </c>
      <c r="QG66" s="277">
        <v>38</v>
      </c>
      <c r="QH66" s="277">
        <v>0</v>
      </c>
      <c r="QI66" s="277">
        <v>0</v>
      </c>
      <c r="QJ66" s="277">
        <v>0</v>
      </c>
      <c r="QK66" s="277">
        <v>0</v>
      </c>
      <c r="QL66" s="277">
        <v>0</v>
      </c>
      <c r="QM66" s="277">
        <v>0</v>
      </c>
      <c r="QN66" s="277">
        <v>0</v>
      </c>
      <c r="QO66" s="277">
        <v>0</v>
      </c>
      <c r="QP66" s="277">
        <v>37</v>
      </c>
      <c r="QQ66" s="277">
        <v>0</v>
      </c>
      <c r="QR66" s="277">
        <v>0</v>
      </c>
      <c r="QS66" s="277">
        <v>0</v>
      </c>
      <c r="QT66" s="277">
        <v>0</v>
      </c>
      <c r="QU66" s="277">
        <v>0</v>
      </c>
      <c r="QV66" s="277">
        <v>41</v>
      </c>
      <c r="QW66" s="277">
        <v>0</v>
      </c>
      <c r="QX66" s="277">
        <v>0</v>
      </c>
      <c r="QY66" s="277">
        <v>0</v>
      </c>
      <c r="QZ66" s="277">
        <v>0</v>
      </c>
      <c r="RA66" s="277">
        <v>0</v>
      </c>
      <c r="RB66" s="277">
        <v>0</v>
      </c>
      <c r="RC66" s="277">
        <v>0</v>
      </c>
      <c r="RD66" s="277">
        <v>0</v>
      </c>
      <c r="RE66" s="277">
        <v>34</v>
      </c>
      <c r="RF66" s="277">
        <v>0</v>
      </c>
      <c r="RG66" s="277">
        <v>0</v>
      </c>
      <c r="RH66" s="277">
        <v>0</v>
      </c>
      <c r="RI66" s="277">
        <v>0</v>
      </c>
      <c r="RJ66" s="277">
        <v>0</v>
      </c>
      <c r="RK66" s="277">
        <v>0</v>
      </c>
      <c r="RL66" s="277">
        <v>0</v>
      </c>
      <c r="RM66" s="277">
        <v>0</v>
      </c>
      <c r="RN66" s="277">
        <v>0</v>
      </c>
      <c r="RO66" s="277">
        <v>0</v>
      </c>
      <c r="RP66" s="277">
        <v>0</v>
      </c>
      <c r="RQ66" s="277">
        <v>0</v>
      </c>
      <c r="RR66" s="277">
        <v>0</v>
      </c>
      <c r="RS66" s="277">
        <v>0</v>
      </c>
      <c r="RT66" s="277">
        <v>0</v>
      </c>
      <c r="RU66" s="277">
        <v>0</v>
      </c>
      <c r="RV66" s="277">
        <v>0</v>
      </c>
      <c r="RW66" s="277">
        <v>0</v>
      </c>
      <c r="RX66" s="277">
        <v>0</v>
      </c>
      <c r="RY66" s="277">
        <v>0</v>
      </c>
      <c r="RZ66" s="277">
        <v>0</v>
      </c>
      <c r="SA66" s="277">
        <v>0</v>
      </c>
      <c r="SB66" s="277">
        <v>0</v>
      </c>
      <c r="SC66" s="277">
        <v>0</v>
      </c>
      <c r="SD66" s="277">
        <v>0</v>
      </c>
      <c r="SE66" s="277">
        <v>0</v>
      </c>
      <c r="SF66" s="277">
        <v>0</v>
      </c>
      <c r="SG66" s="277">
        <v>0</v>
      </c>
      <c r="SH66" s="277">
        <v>0</v>
      </c>
      <c r="SI66" s="277">
        <v>0</v>
      </c>
      <c r="SJ66" s="277">
        <v>0</v>
      </c>
      <c r="SK66" s="277">
        <v>0</v>
      </c>
      <c r="SL66" s="277">
        <v>0</v>
      </c>
      <c r="SM66" s="277">
        <v>0</v>
      </c>
      <c r="SN66" s="277">
        <v>0</v>
      </c>
      <c r="SO66" s="277">
        <v>0</v>
      </c>
      <c r="SP66" s="277">
        <v>0</v>
      </c>
      <c r="SQ66" s="277">
        <v>0</v>
      </c>
      <c r="SR66" s="277">
        <v>0</v>
      </c>
      <c r="SS66" s="277">
        <v>0</v>
      </c>
      <c r="ST66" s="277">
        <v>0</v>
      </c>
      <c r="SU66" s="277">
        <v>0</v>
      </c>
      <c r="SV66" s="277">
        <v>0</v>
      </c>
      <c r="SW66" s="277">
        <v>0</v>
      </c>
      <c r="SX66" s="277">
        <v>0</v>
      </c>
      <c r="SY66" s="277">
        <v>0</v>
      </c>
      <c r="SZ66" s="277">
        <v>0</v>
      </c>
      <c r="TA66" s="277">
        <v>0</v>
      </c>
      <c r="TB66" s="277">
        <v>0</v>
      </c>
      <c r="TC66" s="277">
        <v>0</v>
      </c>
      <c r="TD66" s="277">
        <v>0</v>
      </c>
      <c r="TE66" s="277">
        <v>0</v>
      </c>
      <c r="TF66" s="277">
        <v>0</v>
      </c>
      <c r="TG66" s="277">
        <v>0</v>
      </c>
      <c r="TH66" s="277">
        <v>0</v>
      </c>
      <c r="TI66" s="277">
        <v>0</v>
      </c>
      <c r="TJ66" s="277">
        <v>0</v>
      </c>
      <c r="TK66" s="277">
        <v>0</v>
      </c>
      <c r="TL66" s="277">
        <v>0</v>
      </c>
      <c r="TM66" s="277">
        <v>0</v>
      </c>
      <c r="TN66" s="277">
        <v>0</v>
      </c>
      <c r="TO66" s="277">
        <v>0</v>
      </c>
      <c r="TP66" s="277">
        <v>0</v>
      </c>
      <c r="TQ66" s="277">
        <v>0</v>
      </c>
      <c r="TR66" s="277">
        <v>0</v>
      </c>
      <c r="TS66" s="277">
        <v>0</v>
      </c>
      <c r="TT66" s="277">
        <v>0</v>
      </c>
      <c r="TU66" s="277">
        <v>0</v>
      </c>
      <c r="TV66" s="277">
        <v>0</v>
      </c>
      <c r="TW66" s="277">
        <v>0</v>
      </c>
      <c r="TX66" s="277">
        <v>0</v>
      </c>
      <c r="TY66" s="277">
        <v>0</v>
      </c>
      <c r="TZ66" s="277">
        <v>0</v>
      </c>
      <c r="UA66" s="277">
        <v>0</v>
      </c>
      <c r="UB66" s="277">
        <v>0</v>
      </c>
      <c r="UC66" s="277">
        <v>0</v>
      </c>
      <c r="UD66" s="277">
        <v>0</v>
      </c>
      <c r="UE66" s="277">
        <v>0</v>
      </c>
      <c r="UF66" s="277">
        <v>0</v>
      </c>
      <c r="UG66" s="277">
        <v>0</v>
      </c>
      <c r="UH66" s="277">
        <v>0</v>
      </c>
      <c r="UI66" s="277">
        <v>0</v>
      </c>
      <c r="UJ66" s="277">
        <v>0</v>
      </c>
      <c r="UK66" s="277">
        <v>0</v>
      </c>
      <c r="UL66" s="277">
        <v>0</v>
      </c>
      <c r="UM66" s="277">
        <v>0</v>
      </c>
      <c r="UN66" s="277">
        <v>0</v>
      </c>
      <c r="UO66" s="277">
        <v>0</v>
      </c>
      <c r="UP66" s="277">
        <v>0</v>
      </c>
      <c r="UQ66" s="277">
        <v>0</v>
      </c>
      <c r="UR66" s="277">
        <v>0</v>
      </c>
      <c r="US66" s="277">
        <v>0</v>
      </c>
      <c r="UT66" s="277">
        <v>0</v>
      </c>
      <c r="UU66" s="277">
        <v>0</v>
      </c>
      <c r="UV66" s="277">
        <v>0</v>
      </c>
      <c r="UW66" s="277">
        <v>0</v>
      </c>
      <c r="UX66" s="277">
        <v>0</v>
      </c>
      <c r="UY66" s="277">
        <v>0</v>
      </c>
      <c r="UZ66" s="277">
        <v>0</v>
      </c>
      <c r="VA66" s="277">
        <v>0</v>
      </c>
      <c r="VB66" s="277">
        <v>0</v>
      </c>
      <c r="VC66" s="277">
        <v>0</v>
      </c>
      <c r="VD66" s="277">
        <v>0</v>
      </c>
      <c r="VE66" s="277">
        <v>0</v>
      </c>
      <c r="VF66" s="277">
        <v>0</v>
      </c>
      <c r="VG66" s="277">
        <v>0</v>
      </c>
      <c r="VH66" s="277">
        <v>0</v>
      </c>
      <c r="VI66" s="277">
        <v>0</v>
      </c>
      <c r="VJ66" s="277">
        <v>0</v>
      </c>
      <c r="VK66" s="277">
        <v>0</v>
      </c>
      <c r="VL66" s="277">
        <v>0</v>
      </c>
      <c r="VM66" s="277">
        <v>0</v>
      </c>
      <c r="VN66" s="277">
        <v>0</v>
      </c>
      <c r="VO66" s="277">
        <v>0</v>
      </c>
      <c r="VP66" s="277">
        <v>0</v>
      </c>
      <c r="VQ66" s="277">
        <v>0</v>
      </c>
      <c r="VR66" s="277">
        <v>0</v>
      </c>
      <c r="VS66" s="277">
        <v>0</v>
      </c>
      <c r="VT66" s="277">
        <v>0</v>
      </c>
      <c r="VU66" s="277">
        <v>0</v>
      </c>
      <c r="VV66" s="277">
        <v>0</v>
      </c>
      <c r="VW66" s="277">
        <v>0</v>
      </c>
      <c r="VX66" s="277">
        <v>0</v>
      </c>
      <c r="VY66" s="277">
        <v>0</v>
      </c>
      <c r="VZ66" s="277">
        <v>0</v>
      </c>
      <c r="WA66" s="277">
        <v>0</v>
      </c>
      <c r="WB66" s="277">
        <v>0</v>
      </c>
      <c r="WC66" s="277">
        <v>0</v>
      </c>
      <c r="WD66" s="277">
        <v>0</v>
      </c>
      <c r="WE66" s="277">
        <v>0</v>
      </c>
      <c r="WF66" s="277">
        <v>0</v>
      </c>
      <c r="WG66" s="277">
        <v>0</v>
      </c>
      <c r="WH66" s="277">
        <v>0</v>
      </c>
      <c r="WI66" s="277">
        <v>0</v>
      </c>
      <c r="WJ66" s="277">
        <v>0</v>
      </c>
      <c r="WK66" s="277">
        <v>0</v>
      </c>
      <c r="WL66" s="277">
        <v>0</v>
      </c>
      <c r="WM66" s="277">
        <v>0</v>
      </c>
      <c r="WN66" s="277">
        <v>0</v>
      </c>
      <c r="WO66" s="277">
        <v>0</v>
      </c>
      <c r="WP66" s="277">
        <v>0</v>
      </c>
      <c r="WQ66" s="277">
        <v>0</v>
      </c>
      <c r="WR66" s="277">
        <v>0</v>
      </c>
      <c r="WS66" s="277">
        <v>0</v>
      </c>
      <c r="WT66" s="277">
        <v>0</v>
      </c>
      <c r="WU66" s="277">
        <v>0</v>
      </c>
      <c r="WV66" s="277">
        <v>0</v>
      </c>
      <c r="WW66" s="277">
        <v>0</v>
      </c>
      <c r="WX66" s="277">
        <v>0</v>
      </c>
      <c r="WY66" s="277">
        <v>0</v>
      </c>
      <c r="WZ66" s="277">
        <v>0</v>
      </c>
      <c r="XA66" s="277">
        <v>0</v>
      </c>
      <c r="XB66" s="277">
        <v>0</v>
      </c>
      <c r="XC66" s="277">
        <v>0</v>
      </c>
      <c r="XD66" s="277">
        <v>0</v>
      </c>
      <c r="XE66" s="277">
        <v>0</v>
      </c>
      <c r="XF66" s="277">
        <v>0</v>
      </c>
      <c r="XG66" s="277">
        <v>0</v>
      </c>
      <c r="XH66" s="277">
        <v>0</v>
      </c>
      <c r="XI66" s="277">
        <v>0</v>
      </c>
      <c r="XJ66" s="277">
        <v>0</v>
      </c>
      <c r="XK66" s="277">
        <v>0</v>
      </c>
      <c r="XL66" s="277">
        <v>0</v>
      </c>
      <c r="XM66" s="277">
        <v>0</v>
      </c>
      <c r="XN66" s="277">
        <v>0</v>
      </c>
      <c r="XO66" s="277">
        <v>0</v>
      </c>
      <c r="XP66" s="277">
        <v>0</v>
      </c>
      <c r="XQ66" s="277">
        <v>0</v>
      </c>
      <c r="XR66" s="277">
        <v>0</v>
      </c>
      <c r="XS66" s="277">
        <v>0</v>
      </c>
      <c r="XT66" s="277">
        <v>0</v>
      </c>
      <c r="XU66" s="277">
        <v>0</v>
      </c>
      <c r="XV66" s="277">
        <v>0</v>
      </c>
      <c r="XW66" s="277">
        <v>0</v>
      </c>
      <c r="XX66" s="277">
        <v>0</v>
      </c>
      <c r="XY66" s="277">
        <v>0</v>
      </c>
      <c r="XZ66" s="277">
        <v>0</v>
      </c>
      <c r="YA66" s="277">
        <v>0</v>
      </c>
      <c r="YB66" s="277">
        <v>0</v>
      </c>
      <c r="YC66" s="277">
        <v>0</v>
      </c>
      <c r="YD66" s="277">
        <v>0</v>
      </c>
      <c r="YE66" s="277">
        <v>0</v>
      </c>
      <c r="YF66" s="277">
        <v>0</v>
      </c>
      <c r="YG66" s="277">
        <v>0</v>
      </c>
      <c r="YH66" s="277">
        <v>0</v>
      </c>
      <c r="YI66" s="277">
        <v>0</v>
      </c>
      <c r="YJ66" s="277">
        <v>0</v>
      </c>
      <c r="YK66" s="277">
        <v>0</v>
      </c>
      <c r="YL66" s="277">
        <v>0</v>
      </c>
      <c r="YM66" s="277">
        <v>0</v>
      </c>
      <c r="YN66" s="277">
        <v>0</v>
      </c>
      <c r="YO66" s="277">
        <v>0</v>
      </c>
      <c r="YP66" s="277">
        <v>0</v>
      </c>
      <c r="YQ66" s="277">
        <v>0</v>
      </c>
      <c r="YR66" s="277">
        <v>0</v>
      </c>
      <c r="YS66" s="277">
        <v>0</v>
      </c>
      <c r="YT66" s="277">
        <v>0</v>
      </c>
      <c r="YU66" s="277">
        <v>0</v>
      </c>
      <c r="YV66" s="277">
        <v>0</v>
      </c>
      <c r="YW66" s="277">
        <v>0</v>
      </c>
      <c r="YX66" s="277">
        <v>0</v>
      </c>
      <c r="YY66" s="277">
        <v>0</v>
      </c>
      <c r="YZ66" s="277">
        <v>0</v>
      </c>
      <c r="ZA66" s="277">
        <v>0</v>
      </c>
      <c r="ZB66" s="277">
        <v>0</v>
      </c>
      <c r="ZC66" s="277">
        <v>0</v>
      </c>
      <c r="ZD66" s="277">
        <v>0</v>
      </c>
      <c r="ZE66" s="277">
        <v>0</v>
      </c>
      <c r="ZF66" s="277">
        <v>0</v>
      </c>
      <c r="ZG66" s="277">
        <v>0</v>
      </c>
      <c r="ZH66" s="277">
        <v>0</v>
      </c>
      <c r="ZI66" s="277">
        <v>0</v>
      </c>
      <c r="ZJ66" s="277">
        <v>0</v>
      </c>
      <c r="ZK66" s="277">
        <v>0</v>
      </c>
      <c r="ZL66" s="277">
        <v>0</v>
      </c>
      <c r="ZM66" s="277">
        <v>0</v>
      </c>
      <c r="ZN66" s="277">
        <v>0</v>
      </c>
      <c r="ZO66" s="277">
        <v>0</v>
      </c>
      <c r="ZP66" s="277">
        <v>0</v>
      </c>
      <c r="ZQ66" s="277">
        <v>0</v>
      </c>
      <c r="ZR66" s="277">
        <v>0</v>
      </c>
      <c r="ZS66" s="277">
        <v>0</v>
      </c>
      <c r="ZT66" s="277">
        <v>0</v>
      </c>
      <c r="ZU66" s="277">
        <v>0</v>
      </c>
      <c r="ZV66" s="277">
        <v>0</v>
      </c>
      <c r="ZW66" s="277">
        <v>0</v>
      </c>
      <c r="ZX66" s="277">
        <v>0</v>
      </c>
      <c r="ZY66" s="277">
        <v>0</v>
      </c>
      <c r="ZZ66" s="277">
        <v>0</v>
      </c>
      <c r="AAA66" s="277">
        <v>0</v>
      </c>
      <c r="AAB66" s="277">
        <v>0</v>
      </c>
      <c r="AAC66" s="277">
        <v>0</v>
      </c>
      <c r="AAD66" s="277">
        <v>0</v>
      </c>
      <c r="AAE66" s="277">
        <v>35</v>
      </c>
      <c r="AAF66" s="277">
        <v>0</v>
      </c>
      <c r="AAG66" s="277">
        <v>0</v>
      </c>
      <c r="AAH66" s="277">
        <v>0</v>
      </c>
      <c r="AAI66" s="277">
        <v>0</v>
      </c>
      <c r="AAJ66" s="277">
        <v>0</v>
      </c>
      <c r="AAK66" s="277">
        <v>0</v>
      </c>
      <c r="AAL66" s="277">
        <v>0</v>
      </c>
      <c r="AAM66" s="277">
        <v>0</v>
      </c>
      <c r="AAN66" s="277">
        <v>0</v>
      </c>
      <c r="AAO66" s="181"/>
    </row>
    <row r="67" spans="3:736" ht="15" thickBot="1" x14ac:dyDescent="0.35">
      <c r="D67" s="3" t="s">
        <v>466</v>
      </c>
      <c r="F67" s="3">
        <v>666530</v>
      </c>
      <c r="G67" s="3" t="s">
        <v>84</v>
      </c>
      <c r="H67" s="275">
        <f t="shared" ref="H67:J70" si="109">IFERROR(AVERAGEIFS(
  $AA37:$ABD37,
  $AA$19:$ABD$19, H$50,
  $AA37:$ABD37, "&gt;0",
  $AA$17:$ABD$17, "&gt;=" &amp; $H$47,
  $AA$17:$ABD$17, "&lt;=" &amp; $I$47
),"")</f>
        <v>3</v>
      </c>
      <c r="I67" s="135" t="str">
        <f t="shared" si="109"/>
        <v/>
      </c>
      <c r="J67" s="276" t="str">
        <f t="shared" si="109"/>
        <v/>
      </c>
      <c r="K67" s="275" cm="1">
        <f t="array" ref="K67">IFERROR(
  _xlfn.STDEV.S(
    IF(
      ($AA$19:$AAN$19=K$50) *
      ($AA67:$AAN67&gt;0) *
      ($AA$17:$AAN$17 &gt;= $H$47) *
      ($AA$17:$AAN$17 &lt;= $I$47),
      $AA67:$AAN67
    )
  ),
  ""
)</f>
        <v>0.70710678118654757</v>
      </c>
      <c r="L67" s="135" t="str" cm="1">
        <f t="array" ref="L67">IFERROR(
  _xlfn.STDEV.S(
    IF(
      ($AA$19:$AAN$19=L$50) *
      ($AA67:$AAN67&gt;0) *
      ($AA$17:$AAN$17 &gt;= $H$47) *
      ($AA$17:$AAN$17 &lt;= $I$47),
      $AA67:$AAN67
    )
  ),
  ""
)</f>
        <v/>
      </c>
      <c r="M67" s="276" cm="1">
        <f t="array" ref="M67">IFERROR(
  _xlfn.STDEV.S(
    IF(
      ($AA$19:$AAN$19=M$50) *
      ($AA67:$AAN67&gt;0) *
      ($AA$17:$AAN$17 &gt;= $H$47) *
      ($AA$17:$AAN$17 &lt;= $I$47),
      $AA67:$AAN67
    )
  ),
  ""
)</f>
        <v>2.5298221281347035</v>
      </c>
      <c r="N67" s="275">
        <f t="shared" si="105"/>
        <v>0</v>
      </c>
      <c r="O67" s="135">
        <f t="shared" si="105"/>
        <v>0</v>
      </c>
      <c r="P67" s="276">
        <f t="shared" si="105"/>
        <v>15</v>
      </c>
      <c r="Q67">
        <f>VLOOKUP($F67,Old!$C$23:$G$43,3)</f>
        <v>0.5</v>
      </c>
      <c r="R67">
        <f t="shared" si="106"/>
        <v>1.5</v>
      </c>
      <c r="S67" t="str">
        <f t="shared" si="106"/>
        <v/>
      </c>
      <c r="T67" t="str">
        <f t="shared" si="107"/>
        <v/>
      </c>
      <c r="U67">
        <f>VLOOKUP($F67,Old!$C$23:$G$43,5)</f>
        <v>0.5</v>
      </c>
      <c r="V67">
        <f t="shared" si="108"/>
        <v>1.5</v>
      </c>
      <c r="W67" s="204"/>
      <c r="X67" s="206"/>
      <c r="Y67" s="290" t="e">
        <f>Y66/N45</f>
        <v>#VALUE!</v>
      </c>
      <c r="Z67" s="3">
        <v>666530</v>
      </c>
      <c r="AA67" s="277">
        <v>0</v>
      </c>
      <c r="AB67" s="277">
        <v>0</v>
      </c>
      <c r="AC67" s="277">
        <v>0</v>
      </c>
      <c r="AD67" s="277">
        <v>0</v>
      </c>
      <c r="AE67" s="277">
        <v>0</v>
      </c>
      <c r="AF67" s="277">
        <v>0</v>
      </c>
      <c r="AG67" s="277">
        <v>0</v>
      </c>
      <c r="AH67" s="277">
        <v>0</v>
      </c>
      <c r="AI67" s="277">
        <v>0</v>
      </c>
      <c r="AJ67" s="277">
        <v>0</v>
      </c>
      <c r="AK67" s="277">
        <v>0</v>
      </c>
      <c r="AL67" s="277">
        <v>0</v>
      </c>
      <c r="AM67" s="277">
        <v>0</v>
      </c>
      <c r="AN67" s="277">
        <v>0</v>
      </c>
      <c r="AO67" s="277">
        <v>0</v>
      </c>
      <c r="AP67" s="277">
        <v>0</v>
      </c>
      <c r="AQ67" s="277">
        <v>0</v>
      </c>
      <c r="AR67" s="277">
        <v>0</v>
      </c>
      <c r="AS67" s="277">
        <v>0</v>
      </c>
      <c r="AT67" s="277">
        <v>0</v>
      </c>
      <c r="AU67" s="277">
        <v>0</v>
      </c>
      <c r="AV67" s="277">
        <v>0</v>
      </c>
      <c r="AW67" s="277">
        <v>0</v>
      </c>
      <c r="AX67" s="277">
        <v>0</v>
      </c>
      <c r="AY67" s="277">
        <v>0</v>
      </c>
      <c r="AZ67" s="277">
        <v>0</v>
      </c>
      <c r="BA67" s="277">
        <v>0</v>
      </c>
      <c r="BB67" s="277">
        <v>0</v>
      </c>
      <c r="BC67" s="277">
        <v>0</v>
      </c>
      <c r="BD67" s="277">
        <v>0</v>
      </c>
      <c r="BE67" s="277">
        <v>0</v>
      </c>
      <c r="BF67" s="277">
        <v>0</v>
      </c>
      <c r="BG67" s="277">
        <v>0</v>
      </c>
      <c r="BH67" s="277">
        <v>0</v>
      </c>
      <c r="BI67" s="277">
        <v>0</v>
      </c>
      <c r="BJ67" s="277">
        <v>0</v>
      </c>
      <c r="BK67" s="277">
        <v>0</v>
      </c>
      <c r="BL67" s="277">
        <v>0</v>
      </c>
      <c r="BM67" s="277">
        <v>0</v>
      </c>
      <c r="BN67" s="277">
        <v>0</v>
      </c>
      <c r="BO67" s="277">
        <v>0</v>
      </c>
      <c r="BP67" s="277">
        <v>0</v>
      </c>
      <c r="BQ67" s="277">
        <v>0</v>
      </c>
      <c r="BR67" s="277">
        <v>0</v>
      </c>
      <c r="BS67" s="277">
        <v>0</v>
      </c>
      <c r="BT67" s="277">
        <v>0</v>
      </c>
      <c r="BU67" s="277">
        <v>0</v>
      </c>
      <c r="BV67" s="277">
        <v>0</v>
      </c>
      <c r="BW67" s="277">
        <v>0</v>
      </c>
      <c r="BX67" s="277">
        <v>0</v>
      </c>
      <c r="BY67" s="277">
        <v>0</v>
      </c>
      <c r="BZ67" s="277">
        <v>0</v>
      </c>
      <c r="CA67" s="277">
        <v>0</v>
      </c>
      <c r="CB67" s="277">
        <v>0</v>
      </c>
      <c r="CC67" s="277">
        <v>0</v>
      </c>
      <c r="CD67" s="277">
        <v>0</v>
      </c>
      <c r="CE67" s="277">
        <v>0</v>
      </c>
      <c r="CF67" s="277">
        <v>0</v>
      </c>
      <c r="CG67" s="277">
        <v>0</v>
      </c>
      <c r="CH67" s="277">
        <v>0</v>
      </c>
      <c r="CI67" s="277">
        <v>0</v>
      </c>
      <c r="CJ67" s="277">
        <v>0</v>
      </c>
      <c r="CK67" s="277">
        <v>0</v>
      </c>
      <c r="CL67" s="277">
        <v>0</v>
      </c>
      <c r="CM67" s="277">
        <v>0</v>
      </c>
      <c r="CN67" s="277">
        <v>0</v>
      </c>
      <c r="CO67" s="277">
        <v>0</v>
      </c>
      <c r="CP67" s="277">
        <v>0</v>
      </c>
      <c r="CQ67" s="277">
        <v>0</v>
      </c>
      <c r="CR67" s="277">
        <v>0</v>
      </c>
      <c r="CS67" s="277">
        <v>0</v>
      </c>
      <c r="CT67" s="277">
        <v>0</v>
      </c>
      <c r="CU67" s="277">
        <v>0</v>
      </c>
      <c r="CV67" s="277">
        <v>0</v>
      </c>
      <c r="CW67" s="277">
        <v>0</v>
      </c>
      <c r="CX67" s="277">
        <v>0</v>
      </c>
      <c r="CY67" s="277">
        <v>0</v>
      </c>
      <c r="CZ67" s="277">
        <v>0</v>
      </c>
      <c r="DA67" s="277">
        <v>0</v>
      </c>
      <c r="DB67" s="277">
        <v>0</v>
      </c>
      <c r="DC67" s="277">
        <v>0</v>
      </c>
      <c r="DD67" s="277">
        <v>0</v>
      </c>
      <c r="DE67" s="277">
        <v>0</v>
      </c>
      <c r="DF67" s="277">
        <v>0</v>
      </c>
      <c r="DG67" s="277">
        <v>10</v>
      </c>
      <c r="DH67" s="277">
        <v>0</v>
      </c>
      <c r="DI67" s="277">
        <v>0</v>
      </c>
      <c r="DJ67" s="277">
        <v>0</v>
      </c>
      <c r="DK67" s="277">
        <v>0</v>
      </c>
      <c r="DL67" s="277">
        <v>0</v>
      </c>
      <c r="DM67" s="277">
        <v>0</v>
      </c>
      <c r="DN67" s="277">
        <v>0</v>
      </c>
      <c r="DO67" s="277">
        <v>0</v>
      </c>
      <c r="DP67" s="277">
        <v>0</v>
      </c>
      <c r="DQ67" s="277">
        <v>0</v>
      </c>
      <c r="DR67" s="277">
        <v>0</v>
      </c>
      <c r="DS67" s="277">
        <v>0</v>
      </c>
      <c r="DT67" s="277">
        <v>0</v>
      </c>
      <c r="DU67" s="277">
        <v>0</v>
      </c>
      <c r="DV67" s="277">
        <v>0</v>
      </c>
      <c r="DW67" s="277">
        <v>0</v>
      </c>
      <c r="DX67" s="277">
        <v>0</v>
      </c>
      <c r="DY67" s="277">
        <v>0</v>
      </c>
      <c r="DZ67" s="277">
        <v>0</v>
      </c>
      <c r="EA67" s="277">
        <v>0</v>
      </c>
      <c r="EB67" s="277">
        <v>0</v>
      </c>
      <c r="EC67" s="277">
        <v>0</v>
      </c>
      <c r="ED67" s="277">
        <v>0</v>
      </c>
      <c r="EE67" s="277">
        <v>0</v>
      </c>
      <c r="EF67" s="277">
        <v>0</v>
      </c>
      <c r="EG67" s="277">
        <v>0</v>
      </c>
      <c r="EH67" s="277">
        <v>0</v>
      </c>
      <c r="EI67" s="277">
        <v>0</v>
      </c>
      <c r="EJ67" s="277">
        <v>0</v>
      </c>
      <c r="EK67" s="277">
        <v>0</v>
      </c>
      <c r="EL67" s="277">
        <v>0</v>
      </c>
      <c r="EM67" s="277">
        <v>0</v>
      </c>
      <c r="EN67" s="277">
        <v>0</v>
      </c>
      <c r="EO67" s="277">
        <v>0</v>
      </c>
      <c r="EP67" s="277">
        <v>0</v>
      </c>
      <c r="EQ67" s="277">
        <v>0</v>
      </c>
      <c r="ER67" s="277">
        <v>0</v>
      </c>
      <c r="ES67" s="277">
        <v>0</v>
      </c>
      <c r="ET67" s="277">
        <v>0</v>
      </c>
      <c r="EU67" s="277">
        <v>0</v>
      </c>
      <c r="EV67" s="277">
        <v>0</v>
      </c>
      <c r="EW67" s="277">
        <v>0</v>
      </c>
      <c r="EX67" s="277">
        <v>0</v>
      </c>
      <c r="EY67" s="277">
        <v>0</v>
      </c>
      <c r="EZ67" s="277">
        <v>0</v>
      </c>
      <c r="FA67" s="277">
        <v>0</v>
      </c>
      <c r="FB67" s="277">
        <v>0</v>
      </c>
      <c r="FC67" s="277">
        <v>0</v>
      </c>
      <c r="FD67" s="277">
        <v>0</v>
      </c>
      <c r="FE67" s="277">
        <v>0</v>
      </c>
      <c r="FF67" s="277">
        <v>0</v>
      </c>
      <c r="FG67" s="277">
        <v>0</v>
      </c>
      <c r="FH67" s="277">
        <v>0</v>
      </c>
      <c r="FI67" s="277">
        <v>0</v>
      </c>
      <c r="FJ67" s="277">
        <v>0</v>
      </c>
      <c r="FK67" s="277">
        <v>0</v>
      </c>
      <c r="FL67" s="277">
        <v>0</v>
      </c>
      <c r="FM67" s="277">
        <v>0</v>
      </c>
      <c r="FN67" s="277">
        <v>0</v>
      </c>
      <c r="FO67" s="277">
        <v>0</v>
      </c>
      <c r="FP67" s="277">
        <v>0</v>
      </c>
      <c r="FQ67" s="277">
        <v>0</v>
      </c>
      <c r="FR67" s="277">
        <v>0</v>
      </c>
      <c r="FS67" s="277">
        <v>0</v>
      </c>
      <c r="FT67" s="277">
        <v>0</v>
      </c>
      <c r="FU67" s="277">
        <v>0</v>
      </c>
      <c r="FV67" s="277">
        <v>0</v>
      </c>
      <c r="FW67" s="277">
        <v>0</v>
      </c>
      <c r="FX67" s="277">
        <v>0</v>
      </c>
      <c r="FY67" s="277">
        <v>0</v>
      </c>
      <c r="FZ67" s="277">
        <v>0</v>
      </c>
      <c r="GA67" s="277">
        <v>0</v>
      </c>
      <c r="GB67" s="277">
        <v>0</v>
      </c>
      <c r="GC67" s="277">
        <v>0</v>
      </c>
      <c r="GD67" s="277">
        <v>0</v>
      </c>
      <c r="GE67" s="277">
        <v>0</v>
      </c>
      <c r="GF67" s="277">
        <v>0</v>
      </c>
      <c r="GG67" s="277">
        <v>0</v>
      </c>
      <c r="GH67" s="277">
        <v>0</v>
      </c>
      <c r="GI67" s="277">
        <v>0</v>
      </c>
      <c r="GJ67" s="277">
        <v>0</v>
      </c>
      <c r="GK67" s="277">
        <v>0</v>
      </c>
      <c r="GL67" s="277">
        <v>0</v>
      </c>
      <c r="GM67" s="277">
        <v>0</v>
      </c>
      <c r="GN67" s="277">
        <v>0</v>
      </c>
      <c r="GO67" s="277">
        <v>0</v>
      </c>
      <c r="GP67" s="277">
        <v>0</v>
      </c>
      <c r="GQ67" s="277">
        <v>0</v>
      </c>
      <c r="GR67" s="277">
        <v>0</v>
      </c>
      <c r="GS67" s="277">
        <v>0</v>
      </c>
      <c r="GT67" s="277">
        <v>0</v>
      </c>
      <c r="GU67" s="277">
        <v>0</v>
      </c>
      <c r="GV67" s="277">
        <v>0</v>
      </c>
      <c r="GW67" s="277">
        <v>0</v>
      </c>
      <c r="GX67" s="277">
        <v>0</v>
      </c>
      <c r="GY67" s="277">
        <v>0</v>
      </c>
      <c r="GZ67" s="277">
        <v>0</v>
      </c>
      <c r="HA67" s="277">
        <v>0</v>
      </c>
      <c r="HB67" s="277">
        <v>0</v>
      </c>
      <c r="HC67" s="277">
        <v>0</v>
      </c>
      <c r="HD67" s="277">
        <v>0</v>
      </c>
      <c r="HE67" s="277">
        <v>4</v>
      </c>
      <c r="HF67" s="277">
        <v>0</v>
      </c>
      <c r="HG67" s="277">
        <v>0</v>
      </c>
      <c r="HH67" s="277">
        <v>0</v>
      </c>
      <c r="HI67" s="277">
        <v>0</v>
      </c>
      <c r="HJ67" s="277">
        <v>0</v>
      </c>
      <c r="HK67" s="277">
        <v>0</v>
      </c>
      <c r="HL67" s="277">
        <v>0</v>
      </c>
      <c r="HM67" s="277">
        <v>0</v>
      </c>
      <c r="HN67" s="277">
        <v>0</v>
      </c>
      <c r="HO67" s="277">
        <v>0</v>
      </c>
      <c r="HP67" s="277">
        <v>0</v>
      </c>
      <c r="HQ67" s="277">
        <v>0</v>
      </c>
      <c r="HR67" s="277">
        <v>0</v>
      </c>
      <c r="HS67" s="277">
        <v>0</v>
      </c>
      <c r="HT67" s="277">
        <v>0</v>
      </c>
      <c r="HU67" s="277">
        <v>0</v>
      </c>
      <c r="HV67" s="277">
        <v>0</v>
      </c>
      <c r="HW67" s="277">
        <v>0</v>
      </c>
      <c r="HX67" s="277">
        <v>0</v>
      </c>
      <c r="HY67" s="277">
        <v>0</v>
      </c>
      <c r="HZ67" s="277">
        <v>0</v>
      </c>
      <c r="IA67" s="277">
        <v>0</v>
      </c>
      <c r="IB67" s="277">
        <v>0</v>
      </c>
      <c r="IC67" s="277">
        <v>0</v>
      </c>
      <c r="ID67" s="277">
        <v>0</v>
      </c>
      <c r="IE67" s="277">
        <v>0</v>
      </c>
      <c r="IF67" s="277">
        <v>0</v>
      </c>
      <c r="IG67" s="277">
        <v>0</v>
      </c>
      <c r="IH67" s="277">
        <v>0</v>
      </c>
      <c r="II67" s="277">
        <v>0</v>
      </c>
      <c r="IJ67" s="277">
        <v>0</v>
      </c>
      <c r="IK67" s="277">
        <v>0</v>
      </c>
      <c r="IL67" s="277">
        <v>0</v>
      </c>
      <c r="IM67" s="277">
        <v>0</v>
      </c>
      <c r="IN67" s="277">
        <v>0</v>
      </c>
      <c r="IO67" s="277">
        <v>0</v>
      </c>
      <c r="IP67" s="277">
        <v>0</v>
      </c>
      <c r="IQ67" s="277">
        <v>0</v>
      </c>
      <c r="IR67" s="277">
        <v>0</v>
      </c>
      <c r="IS67" s="277">
        <v>0</v>
      </c>
      <c r="IT67" s="277">
        <v>0</v>
      </c>
      <c r="IU67" s="277">
        <v>0</v>
      </c>
      <c r="IV67" s="277">
        <v>0</v>
      </c>
      <c r="IW67" s="277">
        <v>0</v>
      </c>
      <c r="IX67" s="277">
        <v>0</v>
      </c>
      <c r="IY67" s="277">
        <v>0</v>
      </c>
      <c r="IZ67" s="277">
        <v>0</v>
      </c>
      <c r="JA67" s="277">
        <v>0</v>
      </c>
      <c r="JB67" s="277">
        <v>0</v>
      </c>
      <c r="JC67" s="277">
        <v>0</v>
      </c>
      <c r="JD67" s="277">
        <v>0</v>
      </c>
      <c r="JE67" s="277">
        <v>0</v>
      </c>
      <c r="JF67" s="277">
        <v>0</v>
      </c>
      <c r="JG67" s="277">
        <v>0</v>
      </c>
      <c r="JH67" s="277">
        <v>0</v>
      </c>
      <c r="JI67" s="277">
        <v>0</v>
      </c>
      <c r="JJ67" s="277">
        <v>0</v>
      </c>
      <c r="JK67" s="277">
        <v>0</v>
      </c>
      <c r="JL67" s="277">
        <v>0</v>
      </c>
      <c r="JM67" s="277">
        <v>0</v>
      </c>
      <c r="JN67" s="277">
        <v>0</v>
      </c>
      <c r="JO67" s="277">
        <v>0</v>
      </c>
      <c r="JP67" s="277">
        <v>0</v>
      </c>
      <c r="JQ67" s="277">
        <v>0</v>
      </c>
      <c r="JR67" s="277">
        <v>0</v>
      </c>
      <c r="JS67" s="277">
        <v>0</v>
      </c>
      <c r="JT67" s="277">
        <v>0</v>
      </c>
      <c r="JU67" s="277">
        <v>0</v>
      </c>
      <c r="JV67" s="277">
        <v>0</v>
      </c>
      <c r="JW67" s="277">
        <v>0</v>
      </c>
      <c r="JX67" s="277">
        <v>0</v>
      </c>
      <c r="JY67" s="277">
        <v>0</v>
      </c>
      <c r="JZ67" s="277">
        <v>0</v>
      </c>
      <c r="KA67" s="277">
        <v>0</v>
      </c>
      <c r="KB67" s="277">
        <v>0</v>
      </c>
      <c r="KC67" s="277">
        <v>0</v>
      </c>
      <c r="KD67" s="277">
        <v>0</v>
      </c>
      <c r="KE67" s="277">
        <v>8</v>
      </c>
      <c r="KF67" s="277">
        <v>0</v>
      </c>
      <c r="KG67" s="277">
        <v>0</v>
      </c>
      <c r="KH67" s="277">
        <v>0</v>
      </c>
      <c r="KI67" s="277">
        <v>0</v>
      </c>
      <c r="KJ67" s="277">
        <v>0</v>
      </c>
      <c r="KK67" s="277">
        <v>0</v>
      </c>
      <c r="KL67" s="277">
        <v>0</v>
      </c>
      <c r="KM67" s="277">
        <v>0</v>
      </c>
      <c r="KN67" s="277">
        <v>0</v>
      </c>
      <c r="KO67" s="277">
        <v>0</v>
      </c>
      <c r="KP67" s="277">
        <v>0</v>
      </c>
      <c r="KQ67" s="277">
        <v>0</v>
      </c>
      <c r="KR67" s="277">
        <v>0</v>
      </c>
      <c r="KS67" s="277">
        <v>0</v>
      </c>
      <c r="KT67" s="277">
        <v>0</v>
      </c>
      <c r="KU67" s="277">
        <v>0</v>
      </c>
      <c r="KV67" s="277">
        <v>0</v>
      </c>
      <c r="KW67" s="277">
        <v>0</v>
      </c>
      <c r="KX67" s="277">
        <v>0</v>
      </c>
      <c r="KY67" s="277">
        <v>0</v>
      </c>
      <c r="KZ67" s="277">
        <v>0</v>
      </c>
      <c r="LA67" s="277">
        <v>0</v>
      </c>
      <c r="LB67" s="277">
        <v>0</v>
      </c>
      <c r="LC67" s="277">
        <v>0</v>
      </c>
      <c r="LD67" s="277">
        <v>0</v>
      </c>
      <c r="LE67" s="277">
        <v>0</v>
      </c>
      <c r="LF67" s="277">
        <v>0</v>
      </c>
      <c r="LG67" s="277">
        <v>0</v>
      </c>
      <c r="LH67" s="277">
        <v>0</v>
      </c>
      <c r="LI67" s="277">
        <v>0</v>
      </c>
      <c r="LJ67" s="277">
        <v>0</v>
      </c>
      <c r="LK67" s="277">
        <v>0</v>
      </c>
      <c r="LL67" s="277">
        <v>0</v>
      </c>
      <c r="LM67" s="277">
        <v>0</v>
      </c>
      <c r="LN67" s="277">
        <v>0</v>
      </c>
      <c r="LO67" s="277">
        <v>0</v>
      </c>
      <c r="LP67" s="277">
        <v>0</v>
      </c>
      <c r="LQ67" s="277">
        <v>0</v>
      </c>
      <c r="LR67" s="277">
        <v>0</v>
      </c>
      <c r="LS67" s="277">
        <v>0</v>
      </c>
      <c r="LT67" s="277">
        <v>0</v>
      </c>
      <c r="LU67" s="277">
        <v>0</v>
      </c>
      <c r="LV67" s="277">
        <v>0</v>
      </c>
      <c r="LW67" s="277">
        <v>0</v>
      </c>
      <c r="LX67" s="277">
        <v>0</v>
      </c>
      <c r="LY67" s="277">
        <v>0</v>
      </c>
      <c r="LZ67" s="277">
        <v>0</v>
      </c>
      <c r="MA67" s="277">
        <v>0</v>
      </c>
      <c r="MB67" s="277">
        <v>0</v>
      </c>
      <c r="MC67" s="277">
        <v>0</v>
      </c>
      <c r="MD67" s="277">
        <v>0</v>
      </c>
      <c r="ME67" s="277">
        <v>0</v>
      </c>
      <c r="MF67" s="277">
        <v>0</v>
      </c>
      <c r="MG67" s="277">
        <v>0</v>
      </c>
      <c r="MH67" s="277">
        <v>0</v>
      </c>
      <c r="MI67" s="277">
        <v>0</v>
      </c>
      <c r="MJ67" s="277">
        <v>0</v>
      </c>
      <c r="MK67" s="277">
        <v>0</v>
      </c>
      <c r="ML67" s="277">
        <v>0</v>
      </c>
      <c r="MM67" s="277">
        <v>0</v>
      </c>
      <c r="MN67" s="277">
        <v>0</v>
      </c>
      <c r="MO67" s="277">
        <v>0</v>
      </c>
      <c r="MP67" s="277">
        <v>0</v>
      </c>
      <c r="MQ67" s="277">
        <v>0</v>
      </c>
      <c r="MR67" s="277">
        <v>0</v>
      </c>
      <c r="MS67" s="277">
        <v>0</v>
      </c>
      <c r="MT67" s="277">
        <v>0</v>
      </c>
      <c r="MU67" s="277">
        <v>0</v>
      </c>
      <c r="MV67" s="277">
        <v>0</v>
      </c>
      <c r="MW67" s="277">
        <v>0</v>
      </c>
      <c r="MX67" s="277">
        <v>0</v>
      </c>
      <c r="MY67" s="277">
        <v>0</v>
      </c>
      <c r="MZ67" s="277">
        <v>0</v>
      </c>
      <c r="NA67" s="277">
        <v>0</v>
      </c>
      <c r="NB67" s="277">
        <v>0</v>
      </c>
      <c r="NC67" s="277">
        <v>0</v>
      </c>
      <c r="ND67" s="277">
        <v>0</v>
      </c>
      <c r="NE67" s="277">
        <v>0</v>
      </c>
      <c r="NF67" s="277">
        <v>0</v>
      </c>
      <c r="NG67" s="277">
        <v>0</v>
      </c>
      <c r="NH67" s="277">
        <v>0</v>
      </c>
      <c r="NI67" s="277">
        <v>0</v>
      </c>
      <c r="NJ67" s="277">
        <v>0</v>
      </c>
      <c r="NK67" s="277">
        <v>0</v>
      </c>
      <c r="NL67" s="277">
        <v>0</v>
      </c>
      <c r="NM67" s="277">
        <v>0</v>
      </c>
      <c r="NN67" s="277">
        <v>0</v>
      </c>
      <c r="NO67" s="277">
        <v>0</v>
      </c>
      <c r="NP67" s="277">
        <v>0</v>
      </c>
      <c r="NQ67" s="277">
        <v>0</v>
      </c>
      <c r="NR67" s="277">
        <v>0</v>
      </c>
      <c r="NS67" s="277">
        <v>0</v>
      </c>
      <c r="NT67" s="277">
        <v>0</v>
      </c>
      <c r="NU67" s="277">
        <v>0</v>
      </c>
      <c r="NV67" s="277">
        <v>0</v>
      </c>
      <c r="NW67" s="277">
        <v>0</v>
      </c>
      <c r="NX67" s="277">
        <v>0</v>
      </c>
      <c r="NY67" s="277">
        <v>0</v>
      </c>
      <c r="NZ67" s="277">
        <v>0</v>
      </c>
      <c r="OA67" s="277">
        <v>0</v>
      </c>
      <c r="OB67" s="277">
        <v>0</v>
      </c>
      <c r="OC67" s="277">
        <v>0</v>
      </c>
      <c r="OD67" s="277">
        <v>0</v>
      </c>
      <c r="OE67" s="277">
        <v>0</v>
      </c>
      <c r="OF67" s="277">
        <v>0</v>
      </c>
      <c r="OG67" s="277">
        <v>0</v>
      </c>
      <c r="OH67" s="277">
        <v>0</v>
      </c>
      <c r="OI67" s="277">
        <v>0</v>
      </c>
      <c r="OJ67" s="277">
        <v>0</v>
      </c>
      <c r="OK67" s="277">
        <v>0</v>
      </c>
      <c r="OL67" s="277">
        <v>0</v>
      </c>
      <c r="OM67" s="277">
        <v>0</v>
      </c>
      <c r="ON67" s="277">
        <v>9</v>
      </c>
      <c r="OO67" s="277">
        <v>0</v>
      </c>
      <c r="OP67" s="277">
        <v>0</v>
      </c>
      <c r="OQ67" s="277">
        <v>0</v>
      </c>
      <c r="OR67" s="277">
        <v>0</v>
      </c>
      <c r="OS67" s="277">
        <v>0</v>
      </c>
      <c r="OT67" s="277">
        <v>0</v>
      </c>
      <c r="OU67" s="277">
        <v>0</v>
      </c>
      <c r="OV67" s="277">
        <v>0</v>
      </c>
      <c r="OW67" s="277">
        <v>13</v>
      </c>
      <c r="OX67" s="277">
        <v>0</v>
      </c>
      <c r="OY67" s="277">
        <v>0</v>
      </c>
      <c r="OZ67" s="277">
        <v>0</v>
      </c>
      <c r="PA67" s="277">
        <v>0</v>
      </c>
      <c r="PB67" s="277">
        <v>0</v>
      </c>
      <c r="PC67" s="277">
        <v>12</v>
      </c>
      <c r="PD67" s="277">
        <v>0</v>
      </c>
      <c r="PE67" s="277">
        <v>0</v>
      </c>
      <c r="PF67" s="277">
        <v>0</v>
      </c>
      <c r="PG67" s="277">
        <v>0</v>
      </c>
      <c r="PH67" s="277">
        <v>0</v>
      </c>
      <c r="PI67" s="277">
        <v>0</v>
      </c>
      <c r="PJ67" s="277">
        <v>0</v>
      </c>
      <c r="PK67" s="277">
        <v>0</v>
      </c>
      <c r="PL67" s="277">
        <v>0</v>
      </c>
      <c r="PM67" s="277">
        <v>0</v>
      </c>
      <c r="PN67" s="277">
        <v>0</v>
      </c>
      <c r="PO67" s="277">
        <v>0</v>
      </c>
      <c r="PP67" s="277">
        <v>0</v>
      </c>
      <c r="PQ67" s="277">
        <v>0</v>
      </c>
      <c r="PR67" s="277">
        <v>11</v>
      </c>
      <c r="PS67" s="277">
        <v>0</v>
      </c>
      <c r="PT67" s="277">
        <v>0</v>
      </c>
      <c r="PU67" s="277">
        <v>0</v>
      </c>
      <c r="PV67" s="277">
        <v>0</v>
      </c>
      <c r="PW67" s="277">
        <v>0</v>
      </c>
      <c r="PX67" s="277">
        <v>0</v>
      </c>
      <c r="PY67" s="277">
        <v>0</v>
      </c>
      <c r="PZ67" s="277">
        <v>0</v>
      </c>
      <c r="QA67" s="277">
        <v>9</v>
      </c>
      <c r="QB67" s="277">
        <v>0</v>
      </c>
      <c r="QC67" s="277">
        <v>0</v>
      </c>
      <c r="QD67" s="277">
        <v>0</v>
      </c>
      <c r="QE67" s="277">
        <v>0</v>
      </c>
      <c r="QF67" s="277">
        <v>0</v>
      </c>
      <c r="QG67" s="277">
        <v>15</v>
      </c>
      <c r="QH67" s="277">
        <v>0</v>
      </c>
      <c r="QI67" s="277">
        <v>0</v>
      </c>
      <c r="QJ67" s="277">
        <v>0</v>
      </c>
      <c r="QK67" s="277">
        <v>0</v>
      </c>
      <c r="QL67" s="277">
        <v>0</v>
      </c>
      <c r="QM67" s="277">
        <v>0</v>
      </c>
      <c r="QN67" s="277">
        <v>0</v>
      </c>
      <c r="QO67" s="277">
        <v>0</v>
      </c>
      <c r="QP67" s="277">
        <v>0</v>
      </c>
      <c r="QQ67" s="277">
        <v>0</v>
      </c>
      <c r="QR67" s="277">
        <v>0</v>
      </c>
      <c r="QS67" s="277">
        <v>0</v>
      </c>
      <c r="QT67" s="277">
        <v>0</v>
      </c>
      <c r="QU67" s="277">
        <v>0</v>
      </c>
      <c r="QV67" s="277">
        <v>15</v>
      </c>
      <c r="QW67" s="277">
        <v>0</v>
      </c>
      <c r="QX67" s="277">
        <v>0</v>
      </c>
      <c r="QY67" s="277">
        <v>0</v>
      </c>
      <c r="QZ67" s="277">
        <v>0</v>
      </c>
      <c r="RA67" s="277">
        <v>0</v>
      </c>
      <c r="RB67" s="277">
        <v>0</v>
      </c>
      <c r="RC67" s="277">
        <v>0</v>
      </c>
      <c r="RD67" s="277">
        <v>0</v>
      </c>
      <c r="RE67" s="277">
        <v>10</v>
      </c>
      <c r="RF67" s="277">
        <v>0</v>
      </c>
      <c r="RG67" s="277">
        <v>0</v>
      </c>
      <c r="RH67" s="277">
        <v>0</v>
      </c>
      <c r="RI67" s="277">
        <v>3</v>
      </c>
      <c r="RJ67" s="277">
        <v>0</v>
      </c>
      <c r="RK67" s="277">
        <v>0</v>
      </c>
      <c r="RL67" s="277">
        <v>0</v>
      </c>
      <c r="RM67" s="277">
        <v>0</v>
      </c>
      <c r="RN67" s="277">
        <v>0</v>
      </c>
      <c r="RO67" s="277">
        <v>0</v>
      </c>
      <c r="RP67" s="277">
        <v>0</v>
      </c>
      <c r="RQ67" s="277">
        <v>0</v>
      </c>
      <c r="RR67" s="277">
        <v>0</v>
      </c>
      <c r="RS67" s="277">
        <v>0</v>
      </c>
      <c r="RT67" s="277">
        <v>0</v>
      </c>
      <c r="RU67" s="277">
        <v>0</v>
      </c>
      <c r="RV67" s="277">
        <v>0</v>
      </c>
      <c r="RW67" s="277">
        <v>0</v>
      </c>
      <c r="RX67" s="277">
        <v>0</v>
      </c>
      <c r="RY67" s="277">
        <v>0</v>
      </c>
      <c r="RZ67" s="277">
        <v>0</v>
      </c>
      <c r="SA67" s="277">
        <v>0</v>
      </c>
      <c r="SB67" s="277">
        <v>0</v>
      </c>
      <c r="SC67" s="277">
        <v>0</v>
      </c>
      <c r="SD67" s="277">
        <v>0</v>
      </c>
      <c r="SE67" s="277">
        <v>0</v>
      </c>
      <c r="SF67" s="277">
        <v>0</v>
      </c>
      <c r="SG67" s="277">
        <v>0</v>
      </c>
      <c r="SH67" s="277">
        <v>0</v>
      </c>
      <c r="SI67" s="277">
        <v>0</v>
      </c>
      <c r="SJ67" s="277">
        <v>0</v>
      </c>
      <c r="SK67" s="277">
        <v>0</v>
      </c>
      <c r="SL67" s="277">
        <v>0</v>
      </c>
      <c r="SM67" s="277">
        <v>0</v>
      </c>
      <c r="SN67" s="277">
        <v>0</v>
      </c>
      <c r="SO67" s="277">
        <v>0</v>
      </c>
      <c r="SP67" s="277">
        <v>0</v>
      </c>
      <c r="SQ67" s="277">
        <v>0</v>
      </c>
      <c r="SR67" s="277">
        <v>0</v>
      </c>
      <c r="SS67" s="277">
        <v>4</v>
      </c>
      <c r="ST67" s="277">
        <v>0</v>
      </c>
      <c r="SU67" s="277">
        <v>0</v>
      </c>
      <c r="SV67" s="277">
        <v>0</v>
      </c>
      <c r="SW67" s="277">
        <v>0</v>
      </c>
      <c r="SX67" s="277">
        <v>0</v>
      </c>
      <c r="SY67" s="277">
        <v>0</v>
      </c>
      <c r="SZ67" s="277">
        <v>0</v>
      </c>
      <c r="TA67" s="277">
        <v>0</v>
      </c>
      <c r="TB67" s="277">
        <v>0</v>
      </c>
      <c r="TC67" s="277">
        <v>0</v>
      </c>
      <c r="TD67" s="277">
        <v>0</v>
      </c>
      <c r="TE67" s="277">
        <v>0</v>
      </c>
      <c r="TF67" s="277">
        <v>0</v>
      </c>
      <c r="TG67" s="277">
        <v>0</v>
      </c>
      <c r="TH67" s="277">
        <v>0</v>
      </c>
      <c r="TI67" s="277">
        <v>0</v>
      </c>
      <c r="TJ67" s="277">
        <v>0</v>
      </c>
      <c r="TK67" s="277">
        <v>0</v>
      </c>
      <c r="TL67" s="277">
        <v>0</v>
      </c>
      <c r="TM67" s="277">
        <v>0</v>
      </c>
      <c r="TN67" s="277">
        <v>0</v>
      </c>
      <c r="TO67" s="277">
        <v>0</v>
      </c>
      <c r="TP67" s="277">
        <v>0</v>
      </c>
      <c r="TQ67" s="277">
        <v>0</v>
      </c>
      <c r="TR67" s="277">
        <v>0</v>
      </c>
      <c r="TS67" s="277">
        <v>0</v>
      </c>
      <c r="TT67" s="277">
        <v>0</v>
      </c>
      <c r="TU67" s="277">
        <v>0</v>
      </c>
      <c r="TV67" s="277">
        <v>0</v>
      </c>
      <c r="TW67" s="277">
        <v>0</v>
      </c>
      <c r="TX67" s="277">
        <v>0</v>
      </c>
      <c r="TY67" s="277">
        <v>0</v>
      </c>
      <c r="TZ67" s="277">
        <v>0</v>
      </c>
      <c r="UA67" s="277">
        <v>0</v>
      </c>
      <c r="UB67" s="277">
        <v>0</v>
      </c>
      <c r="UC67" s="277">
        <v>0</v>
      </c>
      <c r="UD67" s="277">
        <v>0</v>
      </c>
      <c r="UE67" s="277">
        <v>0</v>
      </c>
      <c r="UF67" s="277">
        <v>0</v>
      </c>
      <c r="UG67" s="277">
        <v>0</v>
      </c>
      <c r="UH67" s="277">
        <v>0</v>
      </c>
      <c r="UI67" s="277">
        <v>0</v>
      </c>
      <c r="UJ67" s="277">
        <v>0</v>
      </c>
      <c r="UK67" s="277">
        <v>0</v>
      </c>
      <c r="UL67" s="277">
        <v>0</v>
      </c>
      <c r="UM67" s="277">
        <v>0</v>
      </c>
      <c r="UN67" s="277">
        <v>0</v>
      </c>
      <c r="UO67" s="277">
        <v>0</v>
      </c>
      <c r="UP67" s="277">
        <v>0</v>
      </c>
      <c r="UQ67" s="277">
        <v>0</v>
      </c>
      <c r="UR67" s="277">
        <v>0</v>
      </c>
      <c r="US67" s="277">
        <v>0</v>
      </c>
      <c r="UT67" s="277">
        <v>0</v>
      </c>
      <c r="UU67" s="277">
        <v>0</v>
      </c>
      <c r="UV67" s="277">
        <v>0</v>
      </c>
      <c r="UW67" s="277">
        <v>0</v>
      </c>
      <c r="UX67" s="277">
        <v>0</v>
      </c>
      <c r="UY67" s="277">
        <v>0</v>
      </c>
      <c r="UZ67" s="277">
        <v>0</v>
      </c>
      <c r="VA67" s="277">
        <v>0</v>
      </c>
      <c r="VB67" s="277">
        <v>0</v>
      </c>
      <c r="VC67" s="277">
        <v>0</v>
      </c>
      <c r="VD67" s="277">
        <v>0</v>
      </c>
      <c r="VE67" s="277">
        <v>0</v>
      </c>
      <c r="VF67" s="277">
        <v>0</v>
      </c>
      <c r="VG67" s="277">
        <v>0</v>
      </c>
      <c r="VH67" s="277">
        <v>0</v>
      </c>
      <c r="VI67" s="277">
        <v>0</v>
      </c>
      <c r="VJ67" s="277">
        <v>0</v>
      </c>
      <c r="VK67" s="277">
        <v>0</v>
      </c>
      <c r="VL67" s="277">
        <v>0</v>
      </c>
      <c r="VM67" s="277">
        <v>0</v>
      </c>
      <c r="VN67" s="277">
        <v>0</v>
      </c>
      <c r="VO67" s="277">
        <v>0</v>
      </c>
      <c r="VP67" s="277">
        <v>0</v>
      </c>
      <c r="VQ67" s="277">
        <v>0</v>
      </c>
      <c r="VR67" s="277">
        <v>0</v>
      </c>
      <c r="VS67" s="277">
        <v>0</v>
      </c>
      <c r="VT67" s="277">
        <v>0</v>
      </c>
      <c r="VU67" s="277">
        <v>0</v>
      </c>
      <c r="VV67" s="277">
        <v>0</v>
      </c>
      <c r="VW67" s="277">
        <v>0</v>
      </c>
      <c r="VX67" s="277">
        <v>0</v>
      </c>
      <c r="VY67" s="277">
        <v>0</v>
      </c>
      <c r="VZ67" s="277">
        <v>0</v>
      </c>
      <c r="WA67" s="277">
        <v>0</v>
      </c>
      <c r="WB67" s="277">
        <v>0</v>
      </c>
      <c r="WC67" s="277">
        <v>0</v>
      </c>
      <c r="WD67" s="277">
        <v>0</v>
      </c>
      <c r="WE67" s="277">
        <v>0</v>
      </c>
      <c r="WF67" s="277">
        <v>0</v>
      </c>
      <c r="WG67" s="277">
        <v>0</v>
      </c>
      <c r="WH67" s="277">
        <v>0</v>
      </c>
      <c r="WI67" s="277">
        <v>0</v>
      </c>
      <c r="WJ67" s="277">
        <v>0</v>
      </c>
      <c r="WK67" s="277">
        <v>0</v>
      </c>
      <c r="WL67" s="277">
        <v>0</v>
      </c>
      <c r="WM67" s="277">
        <v>0</v>
      </c>
      <c r="WN67" s="277">
        <v>0</v>
      </c>
      <c r="WO67" s="277">
        <v>0</v>
      </c>
      <c r="WP67" s="277">
        <v>0</v>
      </c>
      <c r="WQ67" s="277">
        <v>0</v>
      </c>
      <c r="WR67" s="277">
        <v>0</v>
      </c>
      <c r="WS67" s="277">
        <v>0</v>
      </c>
      <c r="WT67" s="277">
        <v>0</v>
      </c>
      <c r="WU67" s="277">
        <v>0</v>
      </c>
      <c r="WV67" s="277">
        <v>0</v>
      </c>
      <c r="WW67" s="277">
        <v>0</v>
      </c>
      <c r="WX67" s="277">
        <v>0</v>
      </c>
      <c r="WY67" s="277">
        <v>0</v>
      </c>
      <c r="WZ67" s="277">
        <v>0</v>
      </c>
      <c r="XA67" s="277">
        <v>0</v>
      </c>
      <c r="XB67" s="277">
        <v>0</v>
      </c>
      <c r="XC67" s="277">
        <v>4</v>
      </c>
      <c r="XD67" s="277">
        <v>0</v>
      </c>
      <c r="XE67" s="277">
        <v>0</v>
      </c>
      <c r="XF67" s="277">
        <v>0</v>
      </c>
      <c r="XG67" s="277">
        <v>0</v>
      </c>
      <c r="XH67" s="277">
        <v>0</v>
      </c>
      <c r="XI67" s="277">
        <v>2</v>
      </c>
      <c r="XJ67" s="277">
        <v>0</v>
      </c>
      <c r="XK67" s="277">
        <v>0</v>
      </c>
      <c r="XL67" s="277">
        <v>5</v>
      </c>
      <c r="XM67" s="277">
        <v>0</v>
      </c>
      <c r="XN67" s="277">
        <v>0</v>
      </c>
      <c r="XO67" s="277">
        <v>2</v>
      </c>
      <c r="XP67" s="277">
        <v>0</v>
      </c>
      <c r="XQ67" s="277">
        <v>0</v>
      </c>
      <c r="XR67" s="277">
        <v>3</v>
      </c>
      <c r="XS67" s="277">
        <v>0</v>
      </c>
      <c r="XT67" s="277">
        <v>0</v>
      </c>
      <c r="XU67" s="277">
        <v>0</v>
      </c>
      <c r="XV67" s="277">
        <v>0</v>
      </c>
      <c r="XW67" s="277">
        <v>0</v>
      </c>
      <c r="XX67" s="277">
        <v>0</v>
      </c>
      <c r="XY67" s="277">
        <v>0</v>
      </c>
      <c r="XZ67" s="277">
        <v>0</v>
      </c>
      <c r="YA67" s="277">
        <v>0</v>
      </c>
      <c r="YB67" s="277">
        <v>0</v>
      </c>
      <c r="YC67" s="277">
        <v>0</v>
      </c>
      <c r="YD67" s="277">
        <v>0</v>
      </c>
      <c r="YE67" s="277">
        <v>0</v>
      </c>
      <c r="YF67" s="277">
        <v>0</v>
      </c>
      <c r="YG67" s="277">
        <v>3</v>
      </c>
      <c r="YH67" s="277">
        <v>0</v>
      </c>
      <c r="YI67" s="277">
        <v>0</v>
      </c>
      <c r="YJ67" s="277">
        <v>0</v>
      </c>
      <c r="YK67" s="277">
        <v>0</v>
      </c>
      <c r="YL67" s="277">
        <v>0</v>
      </c>
      <c r="YM67" s="277">
        <v>0</v>
      </c>
      <c r="YN67" s="277">
        <v>0</v>
      </c>
      <c r="YO67" s="277">
        <v>0</v>
      </c>
      <c r="YP67" s="277">
        <v>0</v>
      </c>
      <c r="YQ67" s="277">
        <v>0</v>
      </c>
      <c r="YR67" s="277">
        <v>0</v>
      </c>
      <c r="YS67" s="277">
        <v>0</v>
      </c>
      <c r="YT67" s="277">
        <v>0</v>
      </c>
      <c r="YU67" s="277">
        <v>0</v>
      </c>
      <c r="YV67" s="277">
        <v>0</v>
      </c>
      <c r="YW67" s="277">
        <v>0</v>
      </c>
      <c r="YX67" s="277">
        <v>0</v>
      </c>
      <c r="YY67" s="277">
        <v>0</v>
      </c>
      <c r="YZ67" s="277">
        <v>0</v>
      </c>
      <c r="ZA67" s="277">
        <v>0</v>
      </c>
      <c r="ZB67" s="277">
        <v>9</v>
      </c>
      <c r="ZC67" s="277">
        <v>0</v>
      </c>
      <c r="ZD67" s="277">
        <v>0</v>
      </c>
      <c r="ZE67" s="277">
        <v>8</v>
      </c>
      <c r="ZF67" s="277">
        <v>0</v>
      </c>
      <c r="ZG67" s="277">
        <v>0</v>
      </c>
      <c r="ZH67" s="277">
        <v>0</v>
      </c>
      <c r="ZI67" s="277">
        <v>0</v>
      </c>
      <c r="ZJ67" s="277">
        <v>0</v>
      </c>
      <c r="ZK67" s="277">
        <v>7</v>
      </c>
      <c r="ZL67" s="277">
        <v>0</v>
      </c>
      <c r="ZM67" s="277">
        <v>0</v>
      </c>
      <c r="ZN67" s="277">
        <v>0</v>
      </c>
      <c r="ZO67" s="277">
        <v>0</v>
      </c>
      <c r="ZP67" s="277">
        <v>0</v>
      </c>
      <c r="ZQ67" s="277">
        <v>6</v>
      </c>
      <c r="ZR67" s="277">
        <v>0</v>
      </c>
      <c r="ZS67" s="277">
        <v>0</v>
      </c>
      <c r="ZT67" s="277">
        <v>0</v>
      </c>
      <c r="ZU67" s="277">
        <v>0</v>
      </c>
      <c r="ZV67" s="277">
        <v>0</v>
      </c>
      <c r="ZW67" s="277">
        <v>0</v>
      </c>
      <c r="ZX67" s="277">
        <v>0</v>
      </c>
      <c r="ZY67" s="277">
        <v>0</v>
      </c>
      <c r="ZZ67" s="277">
        <v>0</v>
      </c>
      <c r="AAA67" s="277">
        <v>0</v>
      </c>
      <c r="AAB67" s="277">
        <v>0</v>
      </c>
      <c r="AAC67" s="277">
        <v>0</v>
      </c>
      <c r="AAD67" s="277">
        <v>0</v>
      </c>
      <c r="AAE67" s="277">
        <v>4</v>
      </c>
      <c r="AAF67" s="277">
        <v>0</v>
      </c>
      <c r="AAG67" s="277">
        <v>0</v>
      </c>
      <c r="AAH67" s="277">
        <v>0</v>
      </c>
      <c r="AAI67" s="277">
        <v>0</v>
      </c>
      <c r="AAJ67" s="277">
        <v>0</v>
      </c>
      <c r="AAK67" s="277">
        <v>0</v>
      </c>
      <c r="AAL67" s="277">
        <v>0</v>
      </c>
      <c r="AAM67" s="277">
        <v>0</v>
      </c>
      <c r="AAN67" s="277">
        <v>0</v>
      </c>
      <c r="AAO67" s="181"/>
    </row>
    <row r="68" spans="3:736" x14ac:dyDescent="0.3">
      <c r="D68" s="3" t="s">
        <v>467</v>
      </c>
      <c r="F68" s="3">
        <v>666531</v>
      </c>
      <c r="G68" s="3" t="s">
        <v>85</v>
      </c>
      <c r="H68" s="275">
        <f t="shared" si="109"/>
        <v>11.777777777777779</v>
      </c>
      <c r="I68" s="135" t="str">
        <f t="shared" si="109"/>
        <v/>
      </c>
      <c r="J68" s="276" t="str">
        <f t="shared" si="109"/>
        <v/>
      </c>
      <c r="K68" s="275" t="str" cm="1">
        <f t="array" ref="K68">IFERROR(
  _xlfn.STDEV.S(
    IF(
      ($AA$19:$AAN$19=K$50) *
      ($AA68:$AAN68&gt;0) *
      ($AA$17:$AAN$17 &gt;= $H$47) *
      ($AA$17:$AAN$17 &lt;= $I$47),
      $AA68:$AAN68
    )
  ),
  ""
)</f>
        <v/>
      </c>
      <c r="L68" s="135" t="str" cm="1">
        <f t="array" ref="L68">IFERROR(
  _xlfn.STDEV.S(
    IF(
      ($AA$19:$AAN$19=L$50) *
      ($AA68:$AAN68&gt;0) *
      ($AA$17:$AAN$17 &gt;= $H$47) *
      ($AA$17:$AAN$17 &lt;= $I$47),
      $AA68:$AAN68
    )
  ),
  ""
)</f>
        <v/>
      </c>
      <c r="M68" s="276" cm="1">
        <f t="array" ref="M68">IFERROR(
  _xlfn.STDEV.S(
    IF(
      ($AA$19:$AAN$19=M$50) *
      ($AA68:$AAN68&gt;0) *
      ($AA$17:$AAN$17 &gt;= $H$47) *
      ($AA$17:$AAN$17 &lt;= $I$47),
      $AA68:$AAN68
    )
  ),
  ""
)</f>
        <v>4.2426406871192848</v>
      </c>
      <c r="N68" s="275">
        <f t="shared" si="105"/>
        <v>0</v>
      </c>
      <c r="O68" s="135">
        <f t="shared" si="105"/>
        <v>0</v>
      </c>
      <c r="P68" s="276">
        <f t="shared" si="105"/>
        <v>30</v>
      </c>
      <c r="Q68">
        <f>VLOOKUP($F68,Old!$C$23:$G$43,3)</f>
        <v>0.2</v>
      </c>
      <c r="R68">
        <f t="shared" si="106"/>
        <v>2.3555555555555556</v>
      </c>
      <c r="S68" t="str">
        <f t="shared" si="106"/>
        <v/>
      </c>
      <c r="T68" t="str">
        <f t="shared" si="107"/>
        <v/>
      </c>
      <c r="U68">
        <f>VLOOKUP($F68,Old!$C$23:$G$43,5)</f>
        <v>0.2</v>
      </c>
      <c r="V68">
        <f t="shared" si="108"/>
        <v>2.3555555555555556</v>
      </c>
      <c r="Z68" s="3">
        <v>666531</v>
      </c>
      <c r="AA68" s="277">
        <v>0</v>
      </c>
      <c r="AB68" s="277">
        <v>0</v>
      </c>
      <c r="AC68" s="277">
        <v>0</v>
      </c>
      <c r="AD68" s="277">
        <v>0</v>
      </c>
      <c r="AE68" s="277">
        <v>0</v>
      </c>
      <c r="AF68" s="277">
        <v>0</v>
      </c>
      <c r="AG68" s="277">
        <v>0</v>
      </c>
      <c r="AH68" s="277">
        <v>0</v>
      </c>
      <c r="AI68" s="277">
        <v>0</v>
      </c>
      <c r="AJ68" s="277">
        <v>0</v>
      </c>
      <c r="AK68" s="277">
        <v>0</v>
      </c>
      <c r="AL68" s="277">
        <v>0</v>
      </c>
      <c r="AM68" s="277">
        <v>0</v>
      </c>
      <c r="AN68" s="277">
        <v>0</v>
      </c>
      <c r="AO68" s="277">
        <v>0</v>
      </c>
      <c r="AP68" s="277">
        <v>0</v>
      </c>
      <c r="AQ68" s="277">
        <v>0</v>
      </c>
      <c r="AR68" s="277">
        <v>0</v>
      </c>
      <c r="AS68" s="277">
        <v>0</v>
      </c>
      <c r="AT68" s="277">
        <v>0</v>
      </c>
      <c r="AU68" s="277">
        <v>0</v>
      </c>
      <c r="AV68" s="277">
        <v>0</v>
      </c>
      <c r="AW68" s="277">
        <v>0</v>
      </c>
      <c r="AX68" s="277">
        <v>0</v>
      </c>
      <c r="AY68" s="277">
        <v>0</v>
      </c>
      <c r="AZ68" s="277">
        <v>0</v>
      </c>
      <c r="BA68" s="277">
        <v>0</v>
      </c>
      <c r="BB68" s="277">
        <v>0</v>
      </c>
      <c r="BC68" s="277">
        <v>0</v>
      </c>
      <c r="BD68" s="277">
        <v>0</v>
      </c>
      <c r="BE68" s="277">
        <v>0</v>
      </c>
      <c r="BF68" s="277">
        <v>0</v>
      </c>
      <c r="BG68" s="277">
        <v>0</v>
      </c>
      <c r="BH68" s="277">
        <v>0</v>
      </c>
      <c r="BI68" s="277">
        <v>0</v>
      </c>
      <c r="BJ68" s="277">
        <v>0</v>
      </c>
      <c r="BK68" s="277">
        <v>0</v>
      </c>
      <c r="BL68" s="277">
        <v>0</v>
      </c>
      <c r="BM68" s="277">
        <v>0</v>
      </c>
      <c r="BN68" s="277">
        <v>0</v>
      </c>
      <c r="BO68" s="277">
        <v>0</v>
      </c>
      <c r="BP68" s="277">
        <v>0</v>
      </c>
      <c r="BQ68" s="277">
        <v>0</v>
      </c>
      <c r="BR68" s="277">
        <v>0</v>
      </c>
      <c r="BS68" s="277">
        <v>0</v>
      </c>
      <c r="BT68" s="277">
        <v>0</v>
      </c>
      <c r="BU68" s="277">
        <v>0</v>
      </c>
      <c r="BV68" s="277">
        <v>0</v>
      </c>
      <c r="BW68" s="277">
        <v>0</v>
      </c>
      <c r="BX68" s="277">
        <v>0</v>
      </c>
      <c r="BY68" s="277">
        <v>0</v>
      </c>
      <c r="BZ68" s="277">
        <v>0</v>
      </c>
      <c r="CA68" s="277">
        <v>0</v>
      </c>
      <c r="CB68" s="277">
        <v>0</v>
      </c>
      <c r="CC68" s="277">
        <v>0</v>
      </c>
      <c r="CD68" s="277">
        <v>0</v>
      </c>
      <c r="CE68" s="277">
        <v>0</v>
      </c>
      <c r="CF68" s="277">
        <v>0</v>
      </c>
      <c r="CG68" s="277">
        <v>0</v>
      </c>
      <c r="CH68" s="277">
        <v>0</v>
      </c>
      <c r="CI68" s="277">
        <v>0</v>
      </c>
      <c r="CJ68" s="277">
        <v>0</v>
      </c>
      <c r="CK68" s="277">
        <v>0</v>
      </c>
      <c r="CL68" s="277">
        <v>0</v>
      </c>
      <c r="CM68" s="277">
        <v>0</v>
      </c>
      <c r="CN68" s="277">
        <v>0</v>
      </c>
      <c r="CO68" s="277">
        <v>0</v>
      </c>
      <c r="CP68" s="277">
        <v>0</v>
      </c>
      <c r="CQ68" s="277">
        <v>0</v>
      </c>
      <c r="CR68" s="277">
        <v>0</v>
      </c>
      <c r="CS68" s="277">
        <v>0</v>
      </c>
      <c r="CT68" s="277">
        <v>0</v>
      </c>
      <c r="CU68" s="277">
        <v>0</v>
      </c>
      <c r="CV68" s="277">
        <v>0</v>
      </c>
      <c r="CW68" s="277">
        <v>0</v>
      </c>
      <c r="CX68" s="277">
        <v>0</v>
      </c>
      <c r="CY68" s="277">
        <v>0</v>
      </c>
      <c r="CZ68" s="277">
        <v>0</v>
      </c>
      <c r="DA68" s="277">
        <v>0</v>
      </c>
      <c r="DB68" s="277">
        <v>0</v>
      </c>
      <c r="DC68" s="277">
        <v>0</v>
      </c>
      <c r="DD68" s="277">
        <v>0</v>
      </c>
      <c r="DE68" s="277">
        <v>0</v>
      </c>
      <c r="DF68" s="277">
        <v>0</v>
      </c>
      <c r="DG68" s="277">
        <v>0</v>
      </c>
      <c r="DH68" s="277">
        <v>0</v>
      </c>
      <c r="DI68" s="277">
        <v>0</v>
      </c>
      <c r="DJ68" s="277">
        <v>0</v>
      </c>
      <c r="DK68" s="277">
        <v>0</v>
      </c>
      <c r="DL68" s="277">
        <v>0</v>
      </c>
      <c r="DM68" s="277">
        <v>0</v>
      </c>
      <c r="DN68" s="277">
        <v>0</v>
      </c>
      <c r="DO68" s="277">
        <v>0</v>
      </c>
      <c r="DP68" s="277">
        <v>0</v>
      </c>
      <c r="DQ68" s="277">
        <v>0</v>
      </c>
      <c r="DR68" s="277">
        <v>0</v>
      </c>
      <c r="DS68" s="277">
        <v>0</v>
      </c>
      <c r="DT68" s="277">
        <v>0</v>
      </c>
      <c r="DU68" s="277">
        <v>0</v>
      </c>
      <c r="DV68" s="277">
        <v>0</v>
      </c>
      <c r="DW68" s="277">
        <v>0</v>
      </c>
      <c r="DX68" s="277">
        <v>0</v>
      </c>
      <c r="DY68" s="277">
        <v>0</v>
      </c>
      <c r="DZ68" s="277">
        <v>0</v>
      </c>
      <c r="EA68" s="277">
        <v>0</v>
      </c>
      <c r="EB68" s="277">
        <v>0</v>
      </c>
      <c r="EC68" s="277">
        <v>0</v>
      </c>
      <c r="ED68" s="277">
        <v>0</v>
      </c>
      <c r="EE68" s="277">
        <v>0</v>
      </c>
      <c r="EF68" s="277">
        <v>0</v>
      </c>
      <c r="EG68" s="277">
        <v>0</v>
      </c>
      <c r="EH68" s="277">
        <v>0</v>
      </c>
      <c r="EI68" s="277">
        <v>0</v>
      </c>
      <c r="EJ68" s="277">
        <v>0</v>
      </c>
      <c r="EK68" s="277">
        <v>0</v>
      </c>
      <c r="EL68" s="277">
        <v>0</v>
      </c>
      <c r="EM68" s="277">
        <v>0</v>
      </c>
      <c r="EN68" s="277">
        <v>0</v>
      </c>
      <c r="EO68" s="277">
        <v>0</v>
      </c>
      <c r="EP68" s="277">
        <v>0</v>
      </c>
      <c r="EQ68" s="277">
        <v>0</v>
      </c>
      <c r="ER68" s="277">
        <v>0</v>
      </c>
      <c r="ES68" s="277">
        <v>0</v>
      </c>
      <c r="ET68" s="277">
        <v>0</v>
      </c>
      <c r="EU68" s="277">
        <v>0</v>
      </c>
      <c r="EV68" s="277">
        <v>0</v>
      </c>
      <c r="EW68" s="277">
        <v>0</v>
      </c>
      <c r="EX68" s="277">
        <v>0</v>
      </c>
      <c r="EY68" s="277">
        <v>0</v>
      </c>
      <c r="EZ68" s="277">
        <v>0</v>
      </c>
      <c r="FA68" s="277">
        <v>0</v>
      </c>
      <c r="FB68" s="277">
        <v>0</v>
      </c>
      <c r="FC68" s="277">
        <v>0</v>
      </c>
      <c r="FD68" s="277">
        <v>0</v>
      </c>
      <c r="FE68" s="277">
        <v>0</v>
      </c>
      <c r="FF68" s="277">
        <v>0</v>
      </c>
      <c r="FG68" s="277">
        <v>0</v>
      </c>
      <c r="FH68" s="277">
        <v>0</v>
      </c>
      <c r="FI68" s="277">
        <v>0</v>
      </c>
      <c r="FJ68" s="277">
        <v>0</v>
      </c>
      <c r="FK68" s="277">
        <v>0</v>
      </c>
      <c r="FL68" s="277">
        <v>0</v>
      </c>
      <c r="FM68" s="277">
        <v>0</v>
      </c>
      <c r="FN68" s="277">
        <v>0</v>
      </c>
      <c r="FO68" s="277">
        <v>0</v>
      </c>
      <c r="FP68" s="277">
        <v>0</v>
      </c>
      <c r="FQ68" s="277">
        <v>0</v>
      </c>
      <c r="FR68" s="277">
        <v>0</v>
      </c>
      <c r="FS68" s="277">
        <v>0</v>
      </c>
      <c r="FT68" s="277">
        <v>0</v>
      </c>
      <c r="FU68" s="277">
        <v>0</v>
      </c>
      <c r="FV68" s="277">
        <v>0</v>
      </c>
      <c r="FW68" s="277">
        <v>0</v>
      </c>
      <c r="FX68" s="277">
        <v>0</v>
      </c>
      <c r="FY68" s="277">
        <v>0</v>
      </c>
      <c r="FZ68" s="277">
        <v>0</v>
      </c>
      <c r="GA68" s="277">
        <v>0</v>
      </c>
      <c r="GB68" s="277">
        <v>0</v>
      </c>
      <c r="GC68" s="277">
        <v>0</v>
      </c>
      <c r="GD68" s="277">
        <v>0</v>
      </c>
      <c r="GE68" s="277">
        <v>0</v>
      </c>
      <c r="GF68" s="277">
        <v>0</v>
      </c>
      <c r="GG68" s="277">
        <v>0</v>
      </c>
      <c r="GH68" s="277">
        <v>0</v>
      </c>
      <c r="GI68" s="277">
        <v>0</v>
      </c>
      <c r="GJ68" s="277">
        <v>0</v>
      </c>
      <c r="GK68" s="277">
        <v>0</v>
      </c>
      <c r="GL68" s="277">
        <v>0</v>
      </c>
      <c r="GM68" s="277">
        <v>0</v>
      </c>
      <c r="GN68" s="277">
        <v>0</v>
      </c>
      <c r="GO68" s="277">
        <v>0</v>
      </c>
      <c r="GP68" s="277">
        <v>0</v>
      </c>
      <c r="GQ68" s="277">
        <v>0</v>
      </c>
      <c r="GR68" s="277">
        <v>0</v>
      </c>
      <c r="GS68" s="277">
        <v>0</v>
      </c>
      <c r="GT68" s="277">
        <v>0</v>
      </c>
      <c r="GU68" s="277">
        <v>0</v>
      </c>
      <c r="GV68" s="277">
        <v>0</v>
      </c>
      <c r="GW68" s="277">
        <v>0</v>
      </c>
      <c r="GX68" s="277">
        <v>0</v>
      </c>
      <c r="GY68" s="277">
        <v>0</v>
      </c>
      <c r="GZ68" s="277">
        <v>0</v>
      </c>
      <c r="HA68" s="277">
        <v>0</v>
      </c>
      <c r="HB68" s="277">
        <v>0</v>
      </c>
      <c r="HC68" s="277">
        <v>0</v>
      </c>
      <c r="HD68" s="277">
        <v>0</v>
      </c>
      <c r="HE68" s="277">
        <v>0</v>
      </c>
      <c r="HF68" s="277">
        <v>0</v>
      </c>
      <c r="HG68" s="277">
        <v>0</v>
      </c>
      <c r="HH68" s="277">
        <v>14</v>
      </c>
      <c r="HI68" s="277">
        <v>0</v>
      </c>
      <c r="HJ68" s="277">
        <v>0</v>
      </c>
      <c r="HK68" s="277">
        <v>0</v>
      </c>
      <c r="HL68" s="277">
        <v>0</v>
      </c>
      <c r="HM68" s="277">
        <v>0</v>
      </c>
      <c r="HN68" s="277">
        <v>0</v>
      </c>
      <c r="HO68" s="277">
        <v>0</v>
      </c>
      <c r="HP68" s="277">
        <v>0</v>
      </c>
      <c r="HQ68" s="277">
        <v>0</v>
      </c>
      <c r="HR68" s="277">
        <v>0</v>
      </c>
      <c r="HS68" s="277">
        <v>0</v>
      </c>
      <c r="HT68" s="277">
        <v>0</v>
      </c>
      <c r="HU68" s="277">
        <v>0</v>
      </c>
      <c r="HV68" s="277">
        <v>0</v>
      </c>
      <c r="HW68" s="277">
        <v>0</v>
      </c>
      <c r="HX68" s="277">
        <v>0</v>
      </c>
      <c r="HY68" s="277">
        <v>0</v>
      </c>
      <c r="HZ68" s="277">
        <v>0</v>
      </c>
      <c r="IA68" s="277">
        <v>0</v>
      </c>
      <c r="IB68" s="277">
        <v>0</v>
      </c>
      <c r="IC68" s="277">
        <v>0</v>
      </c>
      <c r="ID68" s="277">
        <v>0</v>
      </c>
      <c r="IE68" s="277">
        <v>0</v>
      </c>
      <c r="IF68" s="277">
        <v>0</v>
      </c>
      <c r="IG68" s="277">
        <v>0</v>
      </c>
      <c r="IH68" s="277">
        <v>0</v>
      </c>
      <c r="II68" s="277">
        <v>0</v>
      </c>
      <c r="IJ68" s="277">
        <v>0</v>
      </c>
      <c r="IK68" s="277">
        <v>0</v>
      </c>
      <c r="IL68" s="277">
        <v>0</v>
      </c>
      <c r="IM68" s="277">
        <v>0</v>
      </c>
      <c r="IN68" s="277">
        <v>0</v>
      </c>
      <c r="IO68" s="277">
        <v>0</v>
      </c>
      <c r="IP68" s="277">
        <v>0</v>
      </c>
      <c r="IQ68" s="277">
        <v>0</v>
      </c>
      <c r="IR68" s="277">
        <v>0</v>
      </c>
      <c r="IS68" s="277">
        <v>0</v>
      </c>
      <c r="IT68" s="277">
        <v>0</v>
      </c>
      <c r="IU68" s="277">
        <v>0</v>
      </c>
      <c r="IV68" s="277">
        <v>0</v>
      </c>
      <c r="IW68" s="277">
        <v>0</v>
      </c>
      <c r="IX68" s="277">
        <v>0</v>
      </c>
      <c r="IY68" s="277">
        <v>0</v>
      </c>
      <c r="IZ68" s="277">
        <v>0</v>
      </c>
      <c r="JA68" s="277">
        <v>0</v>
      </c>
      <c r="JB68" s="277">
        <v>0</v>
      </c>
      <c r="JC68" s="277">
        <v>0</v>
      </c>
      <c r="JD68" s="277">
        <v>0</v>
      </c>
      <c r="JE68" s="277">
        <v>0</v>
      </c>
      <c r="JF68" s="277">
        <v>0</v>
      </c>
      <c r="JG68" s="277">
        <v>0</v>
      </c>
      <c r="JH68" s="277">
        <v>0</v>
      </c>
      <c r="JI68" s="277">
        <v>0</v>
      </c>
      <c r="JJ68" s="277">
        <v>0</v>
      </c>
      <c r="JK68" s="277">
        <v>0</v>
      </c>
      <c r="JL68" s="277">
        <v>0</v>
      </c>
      <c r="JM68" s="277">
        <v>0</v>
      </c>
      <c r="JN68" s="277">
        <v>0</v>
      </c>
      <c r="JO68" s="277">
        <v>0</v>
      </c>
      <c r="JP68" s="277">
        <v>0</v>
      </c>
      <c r="JQ68" s="277">
        <v>0</v>
      </c>
      <c r="JR68" s="277">
        <v>0</v>
      </c>
      <c r="JS68" s="277">
        <v>0</v>
      </c>
      <c r="JT68" s="277">
        <v>0</v>
      </c>
      <c r="JU68" s="277">
        <v>0</v>
      </c>
      <c r="JV68" s="277">
        <v>0</v>
      </c>
      <c r="JW68" s="277">
        <v>0</v>
      </c>
      <c r="JX68" s="277">
        <v>0</v>
      </c>
      <c r="JY68" s="277">
        <v>0</v>
      </c>
      <c r="JZ68" s="277">
        <v>0</v>
      </c>
      <c r="KA68" s="277">
        <v>0</v>
      </c>
      <c r="KB68" s="277">
        <v>0</v>
      </c>
      <c r="KC68" s="277">
        <v>0</v>
      </c>
      <c r="KD68" s="277">
        <v>0</v>
      </c>
      <c r="KE68" s="277">
        <v>0</v>
      </c>
      <c r="KF68" s="277">
        <v>0</v>
      </c>
      <c r="KG68" s="277">
        <v>0</v>
      </c>
      <c r="KH68" s="277">
        <v>0</v>
      </c>
      <c r="KI68" s="277">
        <v>0</v>
      </c>
      <c r="KJ68" s="277">
        <v>0</v>
      </c>
      <c r="KK68" s="277">
        <v>0</v>
      </c>
      <c r="KL68" s="277">
        <v>0</v>
      </c>
      <c r="KM68" s="277">
        <v>0</v>
      </c>
      <c r="KN68" s="277">
        <v>0</v>
      </c>
      <c r="KO68" s="277">
        <v>0</v>
      </c>
      <c r="KP68" s="277">
        <v>0</v>
      </c>
      <c r="KQ68" s="277">
        <v>0</v>
      </c>
      <c r="KR68" s="277">
        <v>0</v>
      </c>
      <c r="KS68" s="277">
        <v>0</v>
      </c>
      <c r="KT68" s="277">
        <v>0</v>
      </c>
      <c r="KU68" s="277">
        <v>0</v>
      </c>
      <c r="KV68" s="277">
        <v>0</v>
      </c>
      <c r="KW68" s="277">
        <v>0</v>
      </c>
      <c r="KX68" s="277">
        <v>0</v>
      </c>
      <c r="KY68" s="277">
        <v>0</v>
      </c>
      <c r="KZ68" s="277">
        <v>0</v>
      </c>
      <c r="LA68" s="277">
        <v>0</v>
      </c>
      <c r="LB68" s="277">
        <v>0</v>
      </c>
      <c r="LC68" s="277">
        <v>0</v>
      </c>
      <c r="LD68" s="277">
        <v>0</v>
      </c>
      <c r="LE68" s="277">
        <v>0</v>
      </c>
      <c r="LF68" s="277">
        <v>0</v>
      </c>
      <c r="LG68" s="277">
        <v>0</v>
      </c>
      <c r="LH68" s="277">
        <v>0</v>
      </c>
      <c r="LI68" s="277">
        <v>0</v>
      </c>
      <c r="LJ68" s="277">
        <v>0</v>
      </c>
      <c r="LK68" s="277">
        <v>0</v>
      </c>
      <c r="LL68" s="277">
        <v>0</v>
      </c>
      <c r="LM68" s="277">
        <v>0</v>
      </c>
      <c r="LN68" s="277">
        <v>0</v>
      </c>
      <c r="LO68" s="277">
        <v>0</v>
      </c>
      <c r="LP68" s="277">
        <v>0</v>
      </c>
      <c r="LQ68" s="277">
        <v>0</v>
      </c>
      <c r="LR68" s="277">
        <v>0</v>
      </c>
      <c r="LS68" s="277">
        <v>0</v>
      </c>
      <c r="LT68" s="277">
        <v>0</v>
      </c>
      <c r="LU68" s="277">
        <v>0</v>
      </c>
      <c r="LV68" s="277">
        <v>0</v>
      </c>
      <c r="LW68" s="277">
        <v>0</v>
      </c>
      <c r="LX68" s="277">
        <v>0</v>
      </c>
      <c r="LY68" s="277">
        <v>0</v>
      </c>
      <c r="LZ68" s="277">
        <v>0</v>
      </c>
      <c r="MA68" s="277">
        <v>0</v>
      </c>
      <c r="MB68" s="277">
        <v>0</v>
      </c>
      <c r="MC68" s="277">
        <v>0</v>
      </c>
      <c r="MD68" s="277">
        <v>0</v>
      </c>
      <c r="ME68" s="277">
        <v>0</v>
      </c>
      <c r="MF68" s="277">
        <v>0</v>
      </c>
      <c r="MG68" s="277">
        <v>0</v>
      </c>
      <c r="MH68" s="277">
        <v>0</v>
      </c>
      <c r="MI68" s="277">
        <v>0</v>
      </c>
      <c r="MJ68" s="277">
        <v>0</v>
      </c>
      <c r="MK68" s="277">
        <v>0</v>
      </c>
      <c r="ML68" s="277">
        <v>0</v>
      </c>
      <c r="MM68" s="277">
        <v>0</v>
      </c>
      <c r="MN68" s="277">
        <v>0</v>
      </c>
      <c r="MO68" s="277">
        <v>0</v>
      </c>
      <c r="MP68" s="277">
        <v>0</v>
      </c>
      <c r="MQ68" s="277">
        <v>0</v>
      </c>
      <c r="MR68" s="277">
        <v>0</v>
      </c>
      <c r="MS68" s="277">
        <v>0</v>
      </c>
      <c r="MT68" s="277">
        <v>0</v>
      </c>
      <c r="MU68" s="277">
        <v>0</v>
      </c>
      <c r="MV68" s="277">
        <v>0</v>
      </c>
      <c r="MW68" s="277">
        <v>0</v>
      </c>
      <c r="MX68" s="277">
        <v>0</v>
      </c>
      <c r="MY68" s="277">
        <v>0</v>
      </c>
      <c r="MZ68" s="277">
        <v>0</v>
      </c>
      <c r="NA68" s="277">
        <v>0</v>
      </c>
      <c r="NB68" s="277">
        <v>0</v>
      </c>
      <c r="NC68" s="277">
        <v>0</v>
      </c>
      <c r="ND68" s="277">
        <v>0</v>
      </c>
      <c r="NE68" s="277">
        <v>0</v>
      </c>
      <c r="NF68" s="277">
        <v>0</v>
      </c>
      <c r="NG68" s="277">
        <v>0</v>
      </c>
      <c r="NH68" s="277">
        <v>0</v>
      </c>
      <c r="NI68" s="277">
        <v>0</v>
      </c>
      <c r="NJ68" s="277">
        <v>0</v>
      </c>
      <c r="NK68" s="277">
        <v>0</v>
      </c>
      <c r="NL68" s="277">
        <v>0</v>
      </c>
      <c r="NM68" s="277">
        <v>0</v>
      </c>
      <c r="NN68" s="277">
        <v>0</v>
      </c>
      <c r="NO68" s="277">
        <v>0</v>
      </c>
      <c r="NP68" s="277">
        <v>0</v>
      </c>
      <c r="NQ68" s="277">
        <v>0</v>
      </c>
      <c r="NR68" s="277">
        <v>0</v>
      </c>
      <c r="NS68" s="277">
        <v>0</v>
      </c>
      <c r="NT68" s="277">
        <v>0</v>
      </c>
      <c r="NU68" s="277">
        <v>0</v>
      </c>
      <c r="NV68" s="277">
        <v>0</v>
      </c>
      <c r="NW68" s="277">
        <v>0</v>
      </c>
      <c r="NX68" s="277">
        <v>0</v>
      </c>
      <c r="NY68" s="277">
        <v>0</v>
      </c>
      <c r="NZ68" s="277">
        <v>0</v>
      </c>
      <c r="OA68" s="277">
        <v>0</v>
      </c>
      <c r="OB68" s="277">
        <v>0</v>
      </c>
      <c r="OC68" s="277">
        <v>0</v>
      </c>
      <c r="OD68" s="277">
        <v>0</v>
      </c>
      <c r="OE68" s="277">
        <v>0</v>
      </c>
      <c r="OF68" s="277">
        <v>0</v>
      </c>
      <c r="OG68" s="277">
        <v>0</v>
      </c>
      <c r="OH68" s="277">
        <v>0</v>
      </c>
      <c r="OI68" s="277">
        <v>0</v>
      </c>
      <c r="OJ68" s="277">
        <v>0</v>
      </c>
      <c r="OK68" s="277">
        <v>0</v>
      </c>
      <c r="OL68" s="277">
        <v>0</v>
      </c>
      <c r="OM68" s="277">
        <v>0</v>
      </c>
      <c r="ON68" s="277">
        <v>0</v>
      </c>
      <c r="OO68" s="277">
        <v>0</v>
      </c>
      <c r="OP68" s="277">
        <v>0</v>
      </c>
      <c r="OQ68" s="277">
        <v>0</v>
      </c>
      <c r="OR68" s="277">
        <v>0</v>
      </c>
      <c r="OS68" s="277">
        <v>0</v>
      </c>
      <c r="OT68" s="277">
        <v>0</v>
      </c>
      <c r="OU68" s="277">
        <v>0</v>
      </c>
      <c r="OV68" s="277">
        <v>0</v>
      </c>
      <c r="OW68" s="277">
        <v>30</v>
      </c>
      <c r="OX68" s="277">
        <v>0</v>
      </c>
      <c r="OY68" s="277">
        <v>0</v>
      </c>
      <c r="OZ68" s="277">
        <v>0</v>
      </c>
      <c r="PA68" s="277">
        <v>0</v>
      </c>
      <c r="PB68" s="277">
        <v>0</v>
      </c>
      <c r="PC68" s="277">
        <v>30</v>
      </c>
      <c r="PD68" s="277">
        <v>0</v>
      </c>
      <c r="PE68" s="277">
        <v>0</v>
      </c>
      <c r="PF68" s="277">
        <v>0</v>
      </c>
      <c r="PG68" s="277">
        <v>0</v>
      </c>
      <c r="PH68" s="277">
        <v>0</v>
      </c>
      <c r="PI68" s="277">
        <v>0</v>
      </c>
      <c r="PJ68" s="277">
        <v>0</v>
      </c>
      <c r="PK68" s="277">
        <v>0</v>
      </c>
      <c r="PL68" s="277">
        <v>0</v>
      </c>
      <c r="PM68" s="277">
        <v>0</v>
      </c>
      <c r="PN68" s="277">
        <v>0</v>
      </c>
      <c r="PO68" s="277">
        <v>0</v>
      </c>
      <c r="PP68" s="277">
        <v>0</v>
      </c>
      <c r="PQ68" s="277">
        <v>0</v>
      </c>
      <c r="PR68" s="277">
        <v>0</v>
      </c>
      <c r="PS68" s="277">
        <v>0</v>
      </c>
      <c r="PT68" s="277">
        <v>0</v>
      </c>
      <c r="PU68" s="277">
        <v>0</v>
      </c>
      <c r="PV68" s="277">
        <v>0</v>
      </c>
      <c r="PW68" s="277">
        <v>0</v>
      </c>
      <c r="PX68" s="277">
        <v>0</v>
      </c>
      <c r="PY68" s="277">
        <v>0</v>
      </c>
      <c r="PZ68" s="277">
        <v>0</v>
      </c>
      <c r="QA68" s="277">
        <v>0</v>
      </c>
      <c r="QB68" s="277">
        <v>0</v>
      </c>
      <c r="QC68" s="277">
        <v>0</v>
      </c>
      <c r="QD68" s="277">
        <v>0</v>
      </c>
      <c r="QE68" s="277">
        <v>0</v>
      </c>
      <c r="QF68" s="277">
        <v>0</v>
      </c>
      <c r="QG68" s="277">
        <v>0</v>
      </c>
      <c r="QH68" s="277">
        <v>0</v>
      </c>
      <c r="QI68" s="277">
        <v>0</v>
      </c>
      <c r="QJ68" s="277">
        <v>0</v>
      </c>
      <c r="QK68" s="277">
        <v>0</v>
      </c>
      <c r="QL68" s="277">
        <v>0</v>
      </c>
      <c r="QM68" s="277">
        <v>0</v>
      </c>
      <c r="QN68" s="277">
        <v>0</v>
      </c>
      <c r="QO68" s="277">
        <v>0</v>
      </c>
      <c r="QP68" s="277">
        <v>24</v>
      </c>
      <c r="QQ68" s="277">
        <v>0</v>
      </c>
      <c r="QR68" s="277">
        <v>0</v>
      </c>
      <c r="QS68" s="277">
        <v>0</v>
      </c>
      <c r="QT68" s="277">
        <v>0</v>
      </c>
      <c r="QU68" s="277">
        <v>0</v>
      </c>
      <c r="QV68" s="277">
        <v>0</v>
      </c>
      <c r="QW68" s="277">
        <v>0</v>
      </c>
      <c r="QX68" s="277">
        <v>0</v>
      </c>
      <c r="QY68" s="277">
        <v>0</v>
      </c>
      <c r="QZ68" s="277">
        <v>0</v>
      </c>
      <c r="RA68" s="277">
        <v>0</v>
      </c>
      <c r="RB68" s="277">
        <v>0</v>
      </c>
      <c r="RC68" s="277">
        <v>0</v>
      </c>
      <c r="RD68" s="277">
        <v>0</v>
      </c>
      <c r="RE68" s="277">
        <v>0</v>
      </c>
      <c r="RF68" s="277">
        <v>0</v>
      </c>
      <c r="RG68" s="277">
        <v>0</v>
      </c>
      <c r="RH68" s="277">
        <v>0</v>
      </c>
      <c r="RI68" s="277">
        <v>0</v>
      </c>
      <c r="RJ68" s="277">
        <v>0</v>
      </c>
      <c r="RK68" s="277">
        <v>0</v>
      </c>
      <c r="RL68" s="277">
        <v>0</v>
      </c>
      <c r="RM68" s="277">
        <v>0</v>
      </c>
      <c r="RN68" s="277">
        <v>0</v>
      </c>
      <c r="RO68" s="277">
        <v>0</v>
      </c>
      <c r="RP68" s="277">
        <v>0</v>
      </c>
      <c r="RQ68" s="277">
        <v>0</v>
      </c>
      <c r="RR68" s="277">
        <v>0</v>
      </c>
      <c r="RS68" s="277">
        <v>0</v>
      </c>
      <c r="RT68" s="277">
        <v>0</v>
      </c>
      <c r="RU68" s="277">
        <v>0</v>
      </c>
      <c r="RV68" s="277">
        <v>0</v>
      </c>
      <c r="RW68" s="277">
        <v>0</v>
      </c>
      <c r="RX68" s="277">
        <v>0</v>
      </c>
      <c r="RY68" s="277">
        <v>0</v>
      </c>
      <c r="RZ68" s="277">
        <v>0</v>
      </c>
      <c r="SA68" s="277">
        <v>0</v>
      </c>
      <c r="SB68" s="277">
        <v>0</v>
      </c>
      <c r="SC68" s="277">
        <v>0</v>
      </c>
      <c r="SD68" s="277">
        <v>0</v>
      </c>
      <c r="SE68" s="277">
        <v>0</v>
      </c>
      <c r="SF68" s="277">
        <v>0</v>
      </c>
      <c r="SG68" s="277">
        <v>0</v>
      </c>
      <c r="SH68" s="277">
        <v>0</v>
      </c>
      <c r="SI68" s="277">
        <v>0</v>
      </c>
      <c r="SJ68" s="277">
        <v>0</v>
      </c>
      <c r="SK68" s="277">
        <v>0</v>
      </c>
      <c r="SL68" s="277">
        <v>0</v>
      </c>
      <c r="SM68" s="277">
        <v>0</v>
      </c>
      <c r="SN68" s="277">
        <v>0</v>
      </c>
      <c r="SO68" s="277">
        <v>0</v>
      </c>
      <c r="SP68" s="277">
        <v>0</v>
      </c>
      <c r="SQ68" s="277">
        <v>0</v>
      </c>
      <c r="SR68" s="277">
        <v>0</v>
      </c>
      <c r="SS68" s="277">
        <v>0</v>
      </c>
      <c r="ST68" s="277">
        <v>0</v>
      </c>
      <c r="SU68" s="277">
        <v>0</v>
      </c>
      <c r="SV68" s="277">
        <v>0</v>
      </c>
      <c r="SW68" s="277">
        <v>0</v>
      </c>
      <c r="SX68" s="277">
        <v>0</v>
      </c>
      <c r="SY68" s="277">
        <v>0</v>
      </c>
      <c r="SZ68" s="277">
        <v>0</v>
      </c>
      <c r="TA68" s="277">
        <v>0</v>
      </c>
      <c r="TB68" s="277">
        <v>0</v>
      </c>
      <c r="TC68" s="277">
        <v>0</v>
      </c>
      <c r="TD68" s="277">
        <v>0</v>
      </c>
      <c r="TE68" s="277">
        <v>0</v>
      </c>
      <c r="TF68" s="277">
        <v>0</v>
      </c>
      <c r="TG68" s="277">
        <v>0</v>
      </c>
      <c r="TH68" s="277">
        <v>0</v>
      </c>
      <c r="TI68" s="277">
        <v>0</v>
      </c>
      <c r="TJ68" s="277">
        <v>0</v>
      </c>
      <c r="TK68" s="277">
        <v>0</v>
      </c>
      <c r="TL68" s="277">
        <v>0</v>
      </c>
      <c r="TM68" s="277">
        <v>0</v>
      </c>
      <c r="TN68" s="277">
        <v>0</v>
      </c>
      <c r="TO68" s="277">
        <v>0</v>
      </c>
      <c r="TP68" s="277">
        <v>0</v>
      </c>
      <c r="TQ68" s="277">
        <v>0</v>
      </c>
      <c r="TR68" s="277">
        <v>0</v>
      </c>
      <c r="TS68" s="277">
        <v>0</v>
      </c>
      <c r="TT68" s="277">
        <v>0</v>
      </c>
      <c r="TU68" s="277">
        <v>0</v>
      </c>
      <c r="TV68" s="277">
        <v>0</v>
      </c>
      <c r="TW68" s="277">
        <v>0</v>
      </c>
      <c r="TX68" s="277">
        <v>0</v>
      </c>
      <c r="TY68" s="277">
        <v>0</v>
      </c>
      <c r="TZ68" s="277">
        <v>0</v>
      </c>
      <c r="UA68" s="277">
        <v>0</v>
      </c>
      <c r="UB68" s="277">
        <v>0</v>
      </c>
      <c r="UC68" s="277">
        <v>0</v>
      </c>
      <c r="UD68" s="277">
        <v>0</v>
      </c>
      <c r="UE68" s="277">
        <v>0</v>
      </c>
      <c r="UF68" s="277">
        <v>0</v>
      </c>
      <c r="UG68" s="277">
        <v>0</v>
      </c>
      <c r="UH68" s="277">
        <v>0</v>
      </c>
      <c r="UI68" s="277">
        <v>0</v>
      </c>
      <c r="UJ68" s="277">
        <v>0</v>
      </c>
      <c r="UK68" s="277">
        <v>0</v>
      </c>
      <c r="UL68" s="277">
        <v>0</v>
      </c>
      <c r="UM68" s="277">
        <v>0</v>
      </c>
      <c r="UN68" s="277">
        <v>0</v>
      </c>
      <c r="UO68" s="277">
        <v>0</v>
      </c>
      <c r="UP68" s="277">
        <v>0</v>
      </c>
      <c r="UQ68" s="277">
        <v>0</v>
      </c>
      <c r="UR68" s="277">
        <v>0</v>
      </c>
      <c r="US68" s="277">
        <v>0</v>
      </c>
      <c r="UT68" s="277">
        <v>0</v>
      </c>
      <c r="UU68" s="277">
        <v>0</v>
      </c>
      <c r="UV68" s="277">
        <v>0</v>
      </c>
      <c r="UW68" s="277">
        <v>0</v>
      </c>
      <c r="UX68" s="277">
        <v>0</v>
      </c>
      <c r="UY68" s="277">
        <v>0</v>
      </c>
      <c r="UZ68" s="277">
        <v>0</v>
      </c>
      <c r="VA68" s="277">
        <v>0</v>
      </c>
      <c r="VB68" s="277">
        <v>0</v>
      </c>
      <c r="VC68" s="277">
        <v>0</v>
      </c>
      <c r="VD68" s="277">
        <v>0</v>
      </c>
      <c r="VE68" s="277">
        <v>0</v>
      </c>
      <c r="VF68" s="277">
        <v>0</v>
      </c>
      <c r="VG68" s="277">
        <v>0</v>
      </c>
      <c r="VH68" s="277">
        <v>0</v>
      </c>
      <c r="VI68" s="277">
        <v>0</v>
      </c>
      <c r="VJ68" s="277">
        <v>0</v>
      </c>
      <c r="VK68" s="277">
        <v>0</v>
      </c>
      <c r="VL68" s="277">
        <v>0</v>
      </c>
      <c r="VM68" s="277">
        <v>0</v>
      </c>
      <c r="VN68" s="277">
        <v>0</v>
      </c>
      <c r="VO68" s="277">
        <v>0</v>
      </c>
      <c r="VP68" s="277">
        <v>0</v>
      </c>
      <c r="VQ68" s="277">
        <v>0</v>
      </c>
      <c r="VR68" s="277">
        <v>0</v>
      </c>
      <c r="VS68" s="277">
        <v>0</v>
      </c>
      <c r="VT68" s="277">
        <v>0</v>
      </c>
      <c r="VU68" s="277">
        <v>0</v>
      </c>
      <c r="VV68" s="277">
        <v>0</v>
      </c>
      <c r="VW68" s="277">
        <v>0</v>
      </c>
      <c r="VX68" s="277">
        <v>0</v>
      </c>
      <c r="VY68" s="277">
        <v>0</v>
      </c>
      <c r="VZ68" s="277">
        <v>0</v>
      </c>
      <c r="WA68" s="277">
        <v>0</v>
      </c>
      <c r="WB68" s="277">
        <v>0</v>
      </c>
      <c r="WC68" s="277">
        <v>0</v>
      </c>
      <c r="WD68" s="277">
        <v>0</v>
      </c>
      <c r="WE68" s="277">
        <v>0</v>
      </c>
      <c r="WF68" s="277">
        <v>0</v>
      </c>
      <c r="WG68" s="277">
        <v>0</v>
      </c>
      <c r="WH68" s="277">
        <v>0</v>
      </c>
      <c r="WI68" s="277">
        <v>0</v>
      </c>
      <c r="WJ68" s="277">
        <v>0</v>
      </c>
      <c r="WK68" s="277">
        <v>0</v>
      </c>
      <c r="WL68" s="277">
        <v>0</v>
      </c>
      <c r="WM68" s="277">
        <v>0</v>
      </c>
      <c r="WN68" s="277">
        <v>0</v>
      </c>
      <c r="WO68" s="277">
        <v>0</v>
      </c>
      <c r="WP68" s="277">
        <v>0</v>
      </c>
      <c r="WQ68" s="277">
        <v>0</v>
      </c>
      <c r="WR68" s="277">
        <v>0</v>
      </c>
      <c r="WS68" s="277">
        <v>0</v>
      </c>
      <c r="WT68" s="277">
        <v>0</v>
      </c>
      <c r="WU68" s="277">
        <v>0</v>
      </c>
      <c r="WV68" s="277">
        <v>0</v>
      </c>
      <c r="WW68" s="277">
        <v>0</v>
      </c>
      <c r="WX68" s="277">
        <v>0</v>
      </c>
      <c r="WY68" s="277">
        <v>0</v>
      </c>
      <c r="WZ68" s="277">
        <v>0</v>
      </c>
      <c r="XA68" s="277">
        <v>0</v>
      </c>
      <c r="XB68" s="277">
        <v>0</v>
      </c>
      <c r="XC68" s="277">
        <v>3</v>
      </c>
      <c r="XD68" s="277">
        <v>0</v>
      </c>
      <c r="XE68" s="277">
        <v>0</v>
      </c>
      <c r="XF68" s="277">
        <v>0</v>
      </c>
      <c r="XG68" s="277">
        <v>0</v>
      </c>
      <c r="XH68" s="277">
        <v>0</v>
      </c>
      <c r="XI68" s="277">
        <v>5</v>
      </c>
      <c r="XJ68" s="277">
        <v>0</v>
      </c>
      <c r="XK68" s="277">
        <v>0</v>
      </c>
      <c r="XL68" s="277">
        <v>6</v>
      </c>
      <c r="XM68" s="277">
        <v>0</v>
      </c>
      <c r="XN68" s="277">
        <v>0</v>
      </c>
      <c r="XO68" s="277">
        <v>8</v>
      </c>
      <c r="XP68" s="277">
        <v>0</v>
      </c>
      <c r="XQ68" s="277">
        <v>0</v>
      </c>
      <c r="XR68" s="277">
        <v>2</v>
      </c>
      <c r="XS68" s="277">
        <v>0</v>
      </c>
      <c r="XT68" s="277">
        <v>0</v>
      </c>
      <c r="XU68" s="277">
        <v>0</v>
      </c>
      <c r="XV68" s="277">
        <v>0</v>
      </c>
      <c r="XW68" s="277">
        <v>0</v>
      </c>
      <c r="XX68" s="277">
        <v>0</v>
      </c>
      <c r="XY68" s="277">
        <v>0</v>
      </c>
      <c r="XZ68" s="277">
        <v>0</v>
      </c>
      <c r="YA68" s="277">
        <v>0</v>
      </c>
      <c r="YB68" s="277">
        <v>0</v>
      </c>
      <c r="YC68" s="277">
        <v>0</v>
      </c>
      <c r="YD68" s="277">
        <v>0</v>
      </c>
      <c r="YE68" s="277">
        <v>0</v>
      </c>
      <c r="YF68" s="277">
        <v>0</v>
      </c>
      <c r="YG68" s="277">
        <v>0</v>
      </c>
      <c r="YH68" s="277">
        <v>0</v>
      </c>
      <c r="YI68" s="277">
        <v>0</v>
      </c>
      <c r="YJ68" s="277">
        <v>0</v>
      </c>
      <c r="YK68" s="277">
        <v>0</v>
      </c>
      <c r="YL68" s="277">
        <v>0</v>
      </c>
      <c r="YM68" s="277">
        <v>1</v>
      </c>
      <c r="YN68" s="277">
        <v>0</v>
      </c>
      <c r="YO68" s="277">
        <v>0</v>
      </c>
      <c r="YP68" s="277">
        <v>12</v>
      </c>
      <c r="YQ68" s="277">
        <v>0</v>
      </c>
      <c r="YR68" s="277">
        <v>0</v>
      </c>
      <c r="YS68" s="277">
        <v>5</v>
      </c>
      <c r="YT68" s="277">
        <v>0</v>
      </c>
      <c r="YU68" s="277">
        <v>0</v>
      </c>
      <c r="YV68" s="277">
        <v>6</v>
      </c>
      <c r="YW68" s="277">
        <v>0</v>
      </c>
      <c r="YX68" s="277">
        <v>0</v>
      </c>
      <c r="YY68" s="277">
        <v>0</v>
      </c>
      <c r="YZ68" s="277">
        <v>0</v>
      </c>
      <c r="ZA68" s="277">
        <v>0</v>
      </c>
      <c r="ZB68" s="277">
        <v>0</v>
      </c>
      <c r="ZC68" s="277">
        <v>0</v>
      </c>
      <c r="ZD68" s="277">
        <v>0</v>
      </c>
      <c r="ZE68" s="277">
        <v>0</v>
      </c>
      <c r="ZF68" s="277">
        <v>0</v>
      </c>
      <c r="ZG68" s="277">
        <v>0</v>
      </c>
      <c r="ZH68" s="277">
        <v>0</v>
      </c>
      <c r="ZI68" s="277">
        <v>0</v>
      </c>
      <c r="ZJ68" s="277">
        <v>0</v>
      </c>
      <c r="ZK68" s="277">
        <v>0</v>
      </c>
      <c r="ZL68" s="277">
        <v>0</v>
      </c>
      <c r="ZM68" s="277">
        <v>0</v>
      </c>
      <c r="ZN68" s="277">
        <v>0</v>
      </c>
      <c r="ZO68" s="277">
        <v>0</v>
      </c>
      <c r="ZP68" s="277">
        <v>0</v>
      </c>
      <c r="ZQ68" s="277">
        <v>0</v>
      </c>
      <c r="ZR68" s="277">
        <v>0</v>
      </c>
      <c r="ZS68" s="277">
        <v>0</v>
      </c>
      <c r="ZT68" s="277">
        <v>0</v>
      </c>
      <c r="ZU68" s="277">
        <v>0</v>
      </c>
      <c r="ZV68" s="277">
        <v>0</v>
      </c>
      <c r="ZW68" s="277">
        <v>0</v>
      </c>
      <c r="ZX68" s="277">
        <v>0</v>
      </c>
      <c r="ZY68" s="277">
        <v>0</v>
      </c>
      <c r="ZZ68" s="277">
        <v>16</v>
      </c>
      <c r="AAA68" s="277">
        <v>0</v>
      </c>
      <c r="AAB68" s="277">
        <v>0</v>
      </c>
      <c r="AAC68" s="277">
        <v>0</v>
      </c>
      <c r="AAD68" s="277">
        <v>0</v>
      </c>
      <c r="AAE68" s="277">
        <v>0</v>
      </c>
      <c r="AAF68" s="277">
        <v>1</v>
      </c>
      <c r="AAG68" s="277">
        <v>0</v>
      </c>
      <c r="AAH68" s="277">
        <v>0</v>
      </c>
      <c r="AAI68" s="277">
        <v>0</v>
      </c>
      <c r="AAJ68" s="277">
        <v>0</v>
      </c>
      <c r="AAK68" s="277">
        <v>0</v>
      </c>
      <c r="AAL68" s="277">
        <v>0</v>
      </c>
      <c r="AAM68" s="277">
        <v>0</v>
      </c>
      <c r="AAN68" s="277">
        <v>0</v>
      </c>
      <c r="AAO68" s="181"/>
    </row>
    <row r="69" spans="3:736" x14ac:dyDescent="0.3">
      <c r="D69" s="3" t="s">
        <v>298</v>
      </c>
      <c r="F69" s="3">
        <v>666540</v>
      </c>
      <c r="G69" s="3" t="s">
        <v>298</v>
      </c>
      <c r="H69" s="275" t="str">
        <f t="shared" si="109"/>
        <v/>
      </c>
      <c r="I69" s="135" t="str">
        <f t="shared" si="109"/>
        <v/>
      </c>
      <c r="J69" s="276" t="str">
        <f t="shared" si="109"/>
        <v/>
      </c>
      <c r="K69" s="275" t="str" cm="1">
        <f t="array" ref="K69">IFERROR(
  _xlfn.STDEV.S(
    IF(
      ($AA$19:$AAN$19=K$50) *
      ($AA69:$AAN69&gt;0) *
      ($AA$17:$AAN$17 &gt;= $H$47) *
      ($AA$17:$AAN$17 &lt;= $I$47),
      $AA69:$AAN69
    )
  ),
  ""
)</f>
        <v/>
      </c>
      <c r="L69" s="135" t="str" cm="1">
        <f t="array" ref="L69">IFERROR(
  _xlfn.STDEV.S(
    IF(
      ($AA$19:$AAN$19=L$50) *
      ($AA69:$AAN69&gt;0) *
      ($AA$17:$AAN$17 &gt;= $H$47) *
      ($AA$17:$AAN$17 &lt;= $I$47),
      $AA69:$AAN69
    )
  ),
  ""
)</f>
        <v/>
      </c>
      <c r="M69" s="276" t="str" cm="1">
        <f t="array" ref="M69">IFERROR(
  _xlfn.STDEV.S(
    IF(
      ($AA$19:$AAN$19=M$50) *
      ($AA69:$AAN69&gt;0) *
      ($AA$17:$AAN$17 &gt;= $H$47) *
      ($AA$17:$AAN$17 &lt;= $I$47),
      $AA69:$AAN69
    )
  ),
  ""
)</f>
        <v/>
      </c>
      <c r="N69" s="275">
        <f t="shared" si="105"/>
        <v>0</v>
      </c>
      <c r="O69" s="135">
        <f t="shared" si="105"/>
        <v>0</v>
      </c>
      <c r="P69" s="276">
        <f t="shared" si="105"/>
        <v>0</v>
      </c>
      <c r="Q69">
        <f>VLOOKUP($F69,Old!$C$23:$G$43,3)</f>
        <v>1</v>
      </c>
      <c r="R69" t="str">
        <f t="shared" si="106"/>
        <v/>
      </c>
      <c r="S69" t="str">
        <f t="shared" si="106"/>
        <v/>
      </c>
      <c r="T69" t="str">
        <f t="shared" si="107"/>
        <v/>
      </c>
      <c r="U69">
        <f>VLOOKUP($F69,Old!$C$23:$G$43,5)</f>
        <v>1</v>
      </c>
      <c r="V69" t="str">
        <f t="shared" si="108"/>
        <v/>
      </c>
      <c r="Z69" s="3">
        <v>666540</v>
      </c>
      <c r="AA69" s="277">
        <v>0</v>
      </c>
      <c r="AB69" s="277">
        <v>0</v>
      </c>
      <c r="AC69" s="277">
        <v>0</v>
      </c>
      <c r="AD69" s="277">
        <v>0</v>
      </c>
      <c r="AE69" s="277">
        <v>0</v>
      </c>
      <c r="AF69" s="277">
        <v>0</v>
      </c>
      <c r="AG69" s="277">
        <v>0</v>
      </c>
      <c r="AH69" s="277">
        <v>0</v>
      </c>
      <c r="AI69" s="277">
        <v>0</v>
      </c>
      <c r="AJ69" s="277">
        <v>0</v>
      </c>
      <c r="AK69" s="277">
        <v>0</v>
      </c>
      <c r="AL69" s="277">
        <v>0</v>
      </c>
      <c r="AM69" s="277">
        <v>0</v>
      </c>
      <c r="AN69" s="277">
        <v>0</v>
      </c>
      <c r="AO69" s="277">
        <v>0</v>
      </c>
      <c r="AP69" s="277">
        <v>0</v>
      </c>
      <c r="AQ69" s="277">
        <v>0</v>
      </c>
      <c r="AR69" s="277">
        <v>0</v>
      </c>
      <c r="AS69" s="277">
        <v>0</v>
      </c>
      <c r="AT69" s="277">
        <v>0</v>
      </c>
      <c r="AU69" s="277">
        <v>0</v>
      </c>
      <c r="AV69" s="277">
        <v>0</v>
      </c>
      <c r="AW69" s="277">
        <v>0</v>
      </c>
      <c r="AX69" s="277">
        <v>0</v>
      </c>
      <c r="AY69" s="277">
        <v>0</v>
      </c>
      <c r="AZ69" s="277">
        <v>0</v>
      </c>
      <c r="BA69" s="277">
        <v>0</v>
      </c>
      <c r="BB69" s="277">
        <v>0</v>
      </c>
      <c r="BC69" s="277">
        <v>0</v>
      </c>
      <c r="BD69" s="277">
        <v>0</v>
      </c>
      <c r="BE69" s="277">
        <v>0</v>
      </c>
      <c r="BF69" s="277">
        <v>0</v>
      </c>
      <c r="BG69" s="277">
        <v>0</v>
      </c>
      <c r="BH69" s="277">
        <v>0</v>
      </c>
      <c r="BI69" s="277">
        <v>0</v>
      </c>
      <c r="BJ69" s="277">
        <v>0</v>
      </c>
      <c r="BK69" s="277">
        <v>0</v>
      </c>
      <c r="BL69" s="277">
        <v>0</v>
      </c>
      <c r="BM69" s="277">
        <v>0</v>
      </c>
      <c r="BN69" s="277">
        <v>0</v>
      </c>
      <c r="BO69" s="277">
        <v>0</v>
      </c>
      <c r="BP69" s="277">
        <v>0</v>
      </c>
      <c r="BQ69" s="277">
        <v>0</v>
      </c>
      <c r="BR69" s="277">
        <v>0</v>
      </c>
      <c r="BS69" s="277">
        <v>0</v>
      </c>
      <c r="BT69" s="277">
        <v>0</v>
      </c>
      <c r="BU69" s="277">
        <v>0</v>
      </c>
      <c r="BV69" s="277">
        <v>0</v>
      </c>
      <c r="BW69" s="277">
        <v>0</v>
      </c>
      <c r="BX69" s="277">
        <v>0</v>
      </c>
      <c r="BY69" s="277">
        <v>0</v>
      </c>
      <c r="BZ69" s="277">
        <v>0</v>
      </c>
      <c r="CA69" s="277">
        <v>0</v>
      </c>
      <c r="CB69" s="277">
        <v>0</v>
      </c>
      <c r="CC69" s="277">
        <v>0</v>
      </c>
      <c r="CD69" s="277">
        <v>0</v>
      </c>
      <c r="CE69" s="277">
        <v>0</v>
      </c>
      <c r="CF69" s="277">
        <v>0</v>
      </c>
      <c r="CG69" s="277">
        <v>0</v>
      </c>
      <c r="CH69" s="277">
        <v>0</v>
      </c>
      <c r="CI69" s="277">
        <v>0</v>
      </c>
      <c r="CJ69" s="277">
        <v>0</v>
      </c>
      <c r="CK69" s="277">
        <v>0</v>
      </c>
      <c r="CL69" s="277">
        <v>0</v>
      </c>
      <c r="CM69" s="277">
        <v>0</v>
      </c>
      <c r="CN69" s="277">
        <v>0</v>
      </c>
      <c r="CO69" s="277">
        <v>0</v>
      </c>
      <c r="CP69" s="277">
        <v>0</v>
      </c>
      <c r="CQ69" s="277">
        <v>0</v>
      </c>
      <c r="CR69" s="277">
        <v>0</v>
      </c>
      <c r="CS69" s="277">
        <v>0</v>
      </c>
      <c r="CT69" s="277">
        <v>0</v>
      </c>
      <c r="CU69" s="277">
        <v>0</v>
      </c>
      <c r="CV69" s="277">
        <v>0</v>
      </c>
      <c r="CW69" s="277">
        <v>0</v>
      </c>
      <c r="CX69" s="277">
        <v>0</v>
      </c>
      <c r="CY69" s="277">
        <v>0</v>
      </c>
      <c r="CZ69" s="277">
        <v>0</v>
      </c>
      <c r="DA69" s="277">
        <v>0</v>
      </c>
      <c r="DB69" s="277">
        <v>0</v>
      </c>
      <c r="DC69" s="277">
        <v>0</v>
      </c>
      <c r="DD69" s="277">
        <v>0</v>
      </c>
      <c r="DE69" s="277">
        <v>0</v>
      </c>
      <c r="DF69" s="277">
        <v>0</v>
      </c>
      <c r="DG69" s="277">
        <v>0</v>
      </c>
      <c r="DH69" s="277">
        <v>0</v>
      </c>
      <c r="DI69" s="277">
        <v>0</v>
      </c>
      <c r="DJ69" s="277">
        <v>0</v>
      </c>
      <c r="DK69" s="277">
        <v>0</v>
      </c>
      <c r="DL69" s="277">
        <v>0</v>
      </c>
      <c r="DM69" s="277">
        <v>0</v>
      </c>
      <c r="DN69" s="277">
        <v>0</v>
      </c>
      <c r="DO69" s="277">
        <v>0</v>
      </c>
      <c r="DP69" s="277">
        <v>0</v>
      </c>
      <c r="DQ69" s="277">
        <v>0</v>
      </c>
      <c r="DR69" s="277">
        <v>0</v>
      </c>
      <c r="DS69" s="277">
        <v>0</v>
      </c>
      <c r="DT69" s="277">
        <v>0</v>
      </c>
      <c r="DU69" s="277">
        <v>0</v>
      </c>
      <c r="DV69" s="277">
        <v>0</v>
      </c>
      <c r="DW69" s="277">
        <v>0</v>
      </c>
      <c r="DX69" s="277">
        <v>0</v>
      </c>
      <c r="DY69" s="277">
        <v>0</v>
      </c>
      <c r="DZ69" s="277">
        <v>0</v>
      </c>
      <c r="EA69" s="277">
        <v>0</v>
      </c>
      <c r="EB69" s="277">
        <v>0</v>
      </c>
      <c r="EC69" s="277">
        <v>0</v>
      </c>
      <c r="ED69" s="277">
        <v>0</v>
      </c>
      <c r="EE69" s="277">
        <v>0</v>
      </c>
      <c r="EF69" s="277">
        <v>0</v>
      </c>
      <c r="EG69" s="277">
        <v>0</v>
      </c>
      <c r="EH69" s="277">
        <v>0</v>
      </c>
      <c r="EI69" s="277">
        <v>0</v>
      </c>
      <c r="EJ69" s="277">
        <v>0</v>
      </c>
      <c r="EK69" s="277">
        <v>0</v>
      </c>
      <c r="EL69" s="277">
        <v>0</v>
      </c>
      <c r="EM69" s="277">
        <v>0</v>
      </c>
      <c r="EN69" s="277">
        <v>0</v>
      </c>
      <c r="EO69" s="277">
        <v>0</v>
      </c>
      <c r="EP69" s="277">
        <v>0</v>
      </c>
      <c r="EQ69" s="277">
        <v>0</v>
      </c>
      <c r="ER69" s="277">
        <v>0</v>
      </c>
      <c r="ES69" s="277">
        <v>0</v>
      </c>
      <c r="ET69" s="277">
        <v>0</v>
      </c>
      <c r="EU69" s="277">
        <v>0</v>
      </c>
      <c r="EV69" s="277">
        <v>0</v>
      </c>
      <c r="EW69" s="277">
        <v>0</v>
      </c>
      <c r="EX69" s="277">
        <v>0</v>
      </c>
      <c r="EY69" s="277">
        <v>0</v>
      </c>
      <c r="EZ69" s="277">
        <v>0</v>
      </c>
      <c r="FA69" s="277">
        <v>0</v>
      </c>
      <c r="FB69" s="277">
        <v>0</v>
      </c>
      <c r="FC69" s="277">
        <v>0</v>
      </c>
      <c r="FD69" s="277">
        <v>0</v>
      </c>
      <c r="FE69" s="277">
        <v>0</v>
      </c>
      <c r="FF69" s="277">
        <v>0</v>
      </c>
      <c r="FG69" s="277">
        <v>0</v>
      </c>
      <c r="FH69" s="277">
        <v>0</v>
      </c>
      <c r="FI69" s="277">
        <v>0</v>
      </c>
      <c r="FJ69" s="277">
        <v>0</v>
      </c>
      <c r="FK69" s="277">
        <v>0</v>
      </c>
      <c r="FL69" s="277">
        <v>0</v>
      </c>
      <c r="FM69" s="277">
        <v>0</v>
      </c>
      <c r="FN69" s="277">
        <v>0</v>
      </c>
      <c r="FO69" s="277">
        <v>0</v>
      </c>
      <c r="FP69" s="277">
        <v>0</v>
      </c>
      <c r="FQ69" s="277">
        <v>0</v>
      </c>
      <c r="FR69" s="277">
        <v>0</v>
      </c>
      <c r="FS69" s="277">
        <v>0</v>
      </c>
      <c r="FT69" s="277">
        <v>0</v>
      </c>
      <c r="FU69" s="277">
        <v>0</v>
      </c>
      <c r="FV69" s="277">
        <v>0</v>
      </c>
      <c r="FW69" s="277">
        <v>0</v>
      </c>
      <c r="FX69" s="277">
        <v>0</v>
      </c>
      <c r="FY69" s="277">
        <v>0</v>
      </c>
      <c r="FZ69" s="277">
        <v>0</v>
      </c>
      <c r="GA69" s="277">
        <v>0</v>
      </c>
      <c r="GB69" s="277">
        <v>0</v>
      </c>
      <c r="GC69" s="277">
        <v>0</v>
      </c>
      <c r="GD69" s="277">
        <v>0</v>
      </c>
      <c r="GE69" s="277">
        <v>0</v>
      </c>
      <c r="GF69" s="277">
        <v>0</v>
      </c>
      <c r="GG69" s="277">
        <v>0</v>
      </c>
      <c r="GH69" s="277">
        <v>0</v>
      </c>
      <c r="GI69" s="277">
        <v>0</v>
      </c>
      <c r="GJ69" s="277">
        <v>0</v>
      </c>
      <c r="GK69" s="277">
        <v>0</v>
      </c>
      <c r="GL69" s="277">
        <v>0</v>
      </c>
      <c r="GM69" s="277">
        <v>0</v>
      </c>
      <c r="GN69" s="277">
        <v>0</v>
      </c>
      <c r="GO69" s="277">
        <v>0</v>
      </c>
      <c r="GP69" s="277">
        <v>0</v>
      </c>
      <c r="GQ69" s="277">
        <v>0</v>
      </c>
      <c r="GR69" s="277">
        <v>0</v>
      </c>
      <c r="GS69" s="277">
        <v>0</v>
      </c>
      <c r="GT69" s="277">
        <v>0</v>
      </c>
      <c r="GU69" s="277">
        <v>0</v>
      </c>
      <c r="GV69" s="277">
        <v>0</v>
      </c>
      <c r="GW69" s="277">
        <v>0</v>
      </c>
      <c r="GX69" s="277">
        <v>0</v>
      </c>
      <c r="GY69" s="277">
        <v>0</v>
      </c>
      <c r="GZ69" s="277">
        <v>0</v>
      </c>
      <c r="HA69" s="277">
        <v>0</v>
      </c>
      <c r="HB69" s="277">
        <v>0</v>
      </c>
      <c r="HC69" s="277">
        <v>0</v>
      </c>
      <c r="HD69" s="277">
        <v>0</v>
      </c>
      <c r="HE69" s="277">
        <v>0</v>
      </c>
      <c r="HF69" s="277">
        <v>0</v>
      </c>
      <c r="HG69" s="277">
        <v>0</v>
      </c>
      <c r="HH69" s="277">
        <v>0</v>
      </c>
      <c r="HI69" s="277">
        <v>0</v>
      </c>
      <c r="HJ69" s="277">
        <v>0</v>
      </c>
      <c r="HK69" s="277">
        <v>0</v>
      </c>
      <c r="HL69" s="277">
        <v>0</v>
      </c>
      <c r="HM69" s="277">
        <v>0</v>
      </c>
      <c r="HN69" s="277">
        <v>0</v>
      </c>
      <c r="HO69" s="277">
        <v>0</v>
      </c>
      <c r="HP69" s="277">
        <v>0</v>
      </c>
      <c r="HQ69" s="277">
        <v>0</v>
      </c>
      <c r="HR69" s="277">
        <v>0</v>
      </c>
      <c r="HS69" s="277">
        <v>0</v>
      </c>
      <c r="HT69" s="277">
        <v>0</v>
      </c>
      <c r="HU69" s="277">
        <v>0</v>
      </c>
      <c r="HV69" s="277">
        <v>0</v>
      </c>
      <c r="HW69" s="277">
        <v>0</v>
      </c>
      <c r="HX69" s="277">
        <v>0</v>
      </c>
      <c r="HY69" s="277">
        <v>0</v>
      </c>
      <c r="HZ69" s="277">
        <v>0</v>
      </c>
      <c r="IA69" s="277">
        <v>0</v>
      </c>
      <c r="IB69" s="277">
        <v>0</v>
      </c>
      <c r="IC69" s="277">
        <v>0</v>
      </c>
      <c r="ID69" s="277">
        <v>0</v>
      </c>
      <c r="IE69" s="277">
        <v>0</v>
      </c>
      <c r="IF69" s="277">
        <v>0</v>
      </c>
      <c r="IG69" s="277">
        <v>0</v>
      </c>
      <c r="IH69" s="277">
        <v>0</v>
      </c>
      <c r="II69" s="277">
        <v>0</v>
      </c>
      <c r="IJ69" s="277">
        <v>0</v>
      </c>
      <c r="IK69" s="277">
        <v>0</v>
      </c>
      <c r="IL69" s="277">
        <v>0</v>
      </c>
      <c r="IM69" s="277">
        <v>0</v>
      </c>
      <c r="IN69" s="277">
        <v>0</v>
      </c>
      <c r="IO69" s="277">
        <v>0</v>
      </c>
      <c r="IP69" s="277">
        <v>0</v>
      </c>
      <c r="IQ69" s="277">
        <v>0</v>
      </c>
      <c r="IR69" s="277">
        <v>0</v>
      </c>
      <c r="IS69" s="277">
        <v>0</v>
      </c>
      <c r="IT69" s="277">
        <v>0</v>
      </c>
      <c r="IU69" s="277">
        <v>0</v>
      </c>
      <c r="IV69" s="277">
        <v>0</v>
      </c>
      <c r="IW69" s="277">
        <v>0</v>
      </c>
      <c r="IX69" s="277">
        <v>0</v>
      </c>
      <c r="IY69" s="277">
        <v>0</v>
      </c>
      <c r="IZ69" s="277">
        <v>0</v>
      </c>
      <c r="JA69" s="277">
        <v>0</v>
      </c>
      <c r="JB69" s="277">
        <v>0</v>
      </c>
      <c r="JC69" s="277">
        <v>0</v>
      </c>
      <c r="JD69" s="277">
        <v>0</v>
      </c>
      <c r="JE69" s="277">
        <v>0</v>
      </c>
      <c r="JF69" s="277">
        <v>0</v>
      </c>
      <c r="JG69" s="277">
        <v>0</v>
      </c>
      <c r="JH69" s="277">
        <v>0</v>
      </c>
      <c r="JI69" s="277">
        <v>0</v>
      </c>
      <c r="JJ69" s="277">
        <v>0</v>
      </c>
      <c r="JK69" s="277">
        <v>0</v>
      </c>
      <c r="JL69" s="277">
        <v>0</v>
      </c>
      <c r="JM69" s="277">
        <v>0</v>
      </c>
      <c r="JN69" s="277">
        <v>0</v>
      </c>
      <c r="JO69" s="277">
        <v>0</v>
      </c>
      <c r="JP69" s="277">
        <v>0</v>
      </c>
      <c r="JQ69" s="277">
        <v>0</v>
      </c>
      <c r="JR69" s="277">
        <v>0</v>
      </c>
      <c r="JS69" s="277">
        <v>0</v>
      </c>
      <c r="JT69" s="277">
        <v>0</v>
      </c>
      <c r="JU69" s="277">
        <v>0</v>
      </c>
      <c r="JV69" s="277">
        <v>0</v>
      </c>
      <c r="JW69" s="277">
        <v>0</v>
      </c>
      <c r="JX69" s="277">
        <v>0</v>
      </c>
      <c r="JY69" s="277">
        <v>0</v>
      </c>
      <c r="JZ69" s="277">
        <v>0</v>
      </c>
      <c r="KA69" s="277">
        <v>0</v>
      </c>
      <c r="KB69" s="277">
        <v>0</v>
      </c>
      <c r="KC69" s="277">
        <v>0</v>
      </c>
      <c r="KD69" s="277">
        <v>0</v>
      </c>
      <c r="KE69" s="277">
        <v>0</v>
      </c>
      <c r="KF69" s="277">
        <v>0</v>
      </c>
      <c r="KG69" s="277">
        <v>0</v>
      </c>
      <c r="KH69" s="277">
        <v>0</v>
      </c>
      <c r="KI69" s="277">
        <v>0</v>
      </c>
      <c r="KJ69" s="277">
        <v>0</v>
      </c>
      <c r="KK69" s="277">
        <v>0</v>
      </c>
      <c r="KL69" s="277">
        <v>0</v>
      </c>
      <c r="KM69" s="277">
        <v>0</v>
      </c>
      <c r="KN69" s="277">
        <v>0</v>
      </c>
      <c r="KO69" s="277">
        <v>0</v>
      </c>
      <c r="KP69" s="277">
        <v>0</v>
      </c>
      <c r="KQ69" s="277">
        <v>0</v>
      </c>
      <c r="KR69" s="277">
        <v>0</v>
      </c>
      <c r="KS69" s="277">
        <v>0</v>
      </c>
      <c r="KT69" s="277">
        <v>0</v>
      </c>
      <c r="KU69" s="277">
        <v>0</v>
      </c>
      <c r="KV69" s="277">
        <v>0</v>
      </c>
      <c r="KW69" s="277">
        <v>0</v>
      </c>
      <c r="KX69" s="277">
        <v>0</v>
      </c>
      <c r="KY69" s="277">
        <v>0</v>
      </c>
      <c r="KZ69" s="277">
        <v>0</v>
      </c>
      <c r="LA69" s="277">
        <v>0</v>
      </c>
      <c r="LB69" s="277">
        <v>0</v>
      </c>
      <c r="LC69" s="277">
        <v>0</v>
      </c>
      <c r="LD69" s="277">
        <v>0</v>
      </c>
      <c r="LE69" s="277">
        <v>0</v>
      </c>
      <c r="LF69" s="277">
        <v>0</v>
      </c>
      <c r="LG69" s="277">
        <v>0</v>
      </c>
      <c r="LH69" s="277">
        <v>0</v>
      </c>
      <c r="LI69" s="277">
        <v>0</v>
      </c>
      <c r="LJ69" s="277">
        <v>0</v>
      </c>
      <c r="LK69" s="277">
        <v>0</v>
      </c>
      <c r="LL69" s="277">
        <v>0</v>
      </c>
      <c r="LM69" s="277">
        <v>0</v>
      </c>
      <c r="LN69" s="277">
        <v>0</v>
      </c>
      <c r="LO69" s="277">
        <v>0</v>
      </c>
      <c r="LP69" s="277">
        <v>0</v>
      </c>
      <c r="LQ69" s="277">
        <v>0</v>
      </c>
      <c r="LR69" s="277">
        <v>0</v>
      </c>
      <c r="LS69" s="277">
        <v>0</v>
      </c>
      <c r="LT69" s="277">
        <v>0</v>
      </c>
      <c r="LU69" s="277">
        <v>0</v>
      </c>
      <c r="LV69" s="277">
        <v>0</v>
      </c>
      <c r="LW69" s="277">
        <v>0</v>
      </c>
      <c r="LX69" s="277">
        <v>0</v>
      </c>
      <c r="LY69" s="277">
        <v>0</v>
      </c>
      <c r="LZ69" s="277">
        <v>0</v>
      </c>
      <c r="MA69" s="277">
        <v>0</v>
      </c>
      <c r="MB69" s="277">
        <v>0</v>
      </c>
      <c r="MC69" s="277">
        <v>0</v>
      </c>
      <c r="MD69" s="277">
        <v>0</v>
      </c>
      <c r="ME69" s="277">
        <v>0</v>
      </c>
      <c r="MF69" s="277">
        <v>0</v>
      </c>
      <c r="MG69" s="277">
        <v>0</v>
      </c>
      <c r="MH69" s="277">
        <v>0</v>
      </c>
      <c r="MI69" s="277">
        <v>0</v>
      </c>
      <c r="MJ69" s="277">
        <v>0</v>
      </c>
      <c r="MK69" s="277">
        <v>0</v>
      </c>
      <c r="ML69" s="277">
        <v>0</v>
      </c>
      <c r="MM69" s="277">
        <v>0</v>
      </c>
      <c r="MN69" s="277">
        <v>0</v>
      </c>
      <c r="MO69" s="277">
        <v>0</v>
      </c>
      <c r="MP69" s="277">
        <v>0</v>
      </c>
      <c r="MQ69" s="277">
        <v>0</v>
      </c>
      <c r="MR69" s="277">
        <v>0</v>
      </c>
      <c r="MS69" s="277">
        <v>0</v>
      </c>
      <c r="MT69" s="277">
        <v>0</v>
      </c>
      <c r="MU69" s="277">
        <v>0</v>
      </c>
      <c r="MV69" s="277">
        <v>0</v>
      </c>
      <c r="MW69" s="277">
        <v>0</v>
      </c>
      <c r="MX69" s="277">
        <v>0</v>
      </c>
      <c r="MY69" s="277">
        <v>0</v>
      </c>
      <c r="MZ69" s="277">
        <v>0</v>
      </c>
      <c r="NA69" s="277">
        <v>0</v>
      </c>
      <c r="NB69" s="277">
        <v>0</v>
      </c>
      <c r="NC69" s="277">
        <v>0</v>
      </c>
      <c r="ND69" s="277">
        <v>0</v>
      </c>
      <c r="NE69" s="277">
        <v>0</v>
      </c>
      <c r="NF69" s="277">
        <v>0</v>
      </c>
      <c r="NG69" s="277">
        <v>0</v>
      </c>
      <c r="NH69" s="277">
        <v>0</v>
      </c>
      <c r="NI69" s="277">
        <v>0</v>
      </c>
      <c r="NJ69" s="277">
        <v>0</v>
      </c>
      <c r="NK69" s="277">
        <v>0</v>
      </c>
      <c r="NL69" s="277">
        <v>0</v>
      </c>
      <c r="NM69" s="277">
        <v>0</v>
      </c>
      <c r="NN69" s="277">
        <v>0</v>
      </c>
      <c r="NO69" s="277">
        <v>0</v>
      </c>
      <c r="NP69" s="277">
        <v>0</v>
      </c>
      <c r="NQ69" s="277">
        <v>0</v>
      </c>
      <c r="NR69" s="277">
        <v>0</v>
      </c>
      <c r="NS69" s="277">
        <v>0</v>
      </c>
      <c r="NT69" s="277">
        <v>0</v>
      </c>
      <c r="NU69" s="277">
        <v>0</v>
      </c>
      <c r="NV69" s="277">
        <v>0</v>
      </c>
      <c r="NW69" s="277">
        <v>0</v>
      </c>
      <c r="NX69" s="277">
        <v>0</v>
      </c>
      <c r="NY69" s="277">
        <v>0</v>
      </c>
      <c r="NZ69" s="277">
        <v>0</v>
      </c>
      <c r="OA69" s="277">
        <v>0</v>
      </c>
      <c r="OB69" s="277">
        <v>0</v>
      </c>
      <c r="OC69" s="277">
        <v>0</v>
      </c>
      <c r="OD69" s="277">
        <v>0</v>
      </c>
      <c r="OE69" s="277">
        <v>0</v>
      </c>
      <c r="OF69" s="277">
        <v>0</v>
      </c>
      <c r="OG69" s="277">
        <v>0</v>
      </c>
      <c r="OH69" s="277">
        <v>0</v>
      </c>
      <c r="OI69" s="277">
        <v>0</v>
      </c>
      <c r="OJ69" s="277">
        <v>0</v>
      </c>
      <c r="OK69" s="277">
        <v>0</v>
      </c>
      <c r="OL69" s="277">
        <v>0</v>
      </c>
      <c r="OM69" s="277">
        <v>0</v>
      </c>
      <c r="ON69" s="277">
        <v>0</v>
      </c>
      <c r="OO69" s="277">
        <v>0</v>
      </c>
      <c r="OP69" s="277">
        <v>0</v>
      </c>
      <c r="OQ69" s="277">
        <v>0</v>
      </c>
      <c r="OR69" s="277">
        <v>0</v>
      </c>
      <c r="OS69" s="277">
        <v>0</v>
      </c>
      <c r="OT69" s="277">
        <v>0</v>
      </c>
      <c r="OU69" s="277">
        <v>0</v>
      </c>
      <c r="OV69" s="277">
        <v>0</v>
      </c>
      <c r="OW69" s="277">
        <v>0</v>
      </c>
      <c r="OX69" s="277">
        <v>0</v>
      </c>
      <c r="OY69" s="277">
        <v>0</v>
      </c>
      <c r="OZ69" s="277">
        <v>0</v>
      </c>
      <c r="PA69" s="277">
        <v>0</v>
      </c>
      <c r="PB69" s="277">
        <v>0</v>
      </c>
      <c r="PC69" s="277">
        <v>0</v>
      </c>
      <c r="PD69" s="277">
        <v>0</v>
      </c>
      <c r="PE69" s="277">
        <v>0</v>
      </c>
      <c r="PF69" s="277">
        <v>0</v>
      </c>
      <c r="PG69" s="277">
        <v>0</v>
      </c>
      <c r="PH69" s="277">
        <v>0</v>
      </c>
      <c r="PI69" s="277">
        <v>0</v>
      </c>
      <c r="PJ69" s="277">
        <v>0</v>
      </c>
      <c r="PK69" s="277">
        <v>0</v>
      </c>
      <c r="PL69" s="277">
        <v>0</v>
      </c>
      <c r="PM69" s="277">
        <v>0</v>
      </c>
      <c r="PN69" s="277">
        <v>0</v>
      </c>
      <c r="PO69" s="277">
        <v>0</v>
      </c>
      <c r="PP69" s="277">
        <v>0</v>
      </c>
      <c r="PQ69" s="277">
        <v>0</v>
      </c>
      <c r="PR69" s="277">
        <v>0</v>
      </c>
      <c r="PS69" s="277">
        <v>0</v>
      </c>
      <c r="PT69" s="277">
        <v>0</v>
      </c>
      <c r="PU69" s="277">
        <v>0</v>
      </c>
      <c r="PV69" s="277">
        <v>0</v>
      </c>
      <c r="PW69" s="277">
        <v>0</v>
      </c>
      <c r="PX69" s="277">
        <v>0</v>
      </c>
      <c r="PY69" s="277">
        <v>0</v>
      </c>
      <c r="PZ69" s="277">
        <v>0</v>
      </c>
      <c r="QA69" s="277">
        <v>0</v>
      </c>
      <c r="QB69" s="277">
        <v>0</v>
      </c>
      <c r="QC69" s="277">
        <v>0</v>
      </c>
      <c r="QD69" s="277">
        <v>0</v>
      </c>
      <c r="QE69" s="277">
        <v>0</v>
      </c>
      <c r="QF69" s="277">
        <v>0</v>
      </c>
      <c r="QG69" s="277">
        <v>0</v>
      </c>
      <c r="QH69" s="277">
        <v>0</v>
      </c>
      <c r="QI69" s="277">
        <v>0</v>
      </c>
      <c r="QJ69" s="277">
        <v>0</v>
      </c>
      <c r="QK69" s="277">
        <v>0</v>
      </c>
      <c r="QL69" s="277">
        <v>0</v>
      </c>
      <c r="QM69" s="277">
        <v>0</v>
      </c>
      <c r="QN69" s="277">
        <v>0</v>
      </c>
      <c r="QO69" s="277">
        <v>0</v>
      </c>
      <c r="QP69" s="277">
        <v>0</v>
      </c>
      <c r="QQ69" s="277">
        <v>0</v>
      </c>
      <c r="QR69" s="277">
        <v>0</v>
      </c>
      <c r="QS69" s="277">
        <v>0</v>
      </c>
      <c r="QT69" s="277">
        <v>0</v>
      </c>
      <c r="QU69" s="277">
        <v>0</v>
      </c>
      <c r="QV69" s="277">
        <v>0</v>
      </c>
      <c r="QW69" s="277">
        <v>0</v>
      </c>
      <c r="QX69" s="277">
        <v>0</v>
      </c>
      <c r="QY69" s="277">
        <v>0</v>
      </c>
      <c r="QZ69" s="277">
        <v>0</v>
      </c>
      <c r="RA69" s="277">
        <v>0</v>
      </c>
      <c r="RB69" s="277">
        <v>0</v>
      </c>
      <c r="RC69" s="277">
        <v>0</v>
      </c>
      <c r="RD69" s="277">
        <v>0</v>
      </c>
      <c r="RE69" s="277">
        <v>0</v>
      </c>
      <c r="RF69" s="277">
        <v>0</v>
      </c>
      <c r="RG69" s="277">
        <v>0</v>
      </c>
      <c r="RH69" s="277">
        <v>0</v>
      </c>
      <c r="RI69" s="277">
        <v>0</v>
      </c>
      <c r="RJ69" s="277">
        <v>0</v>
      </c>
      <c r="RK69" s="277">
        <v>0</v>
      </c>
      <c r="RL69" s="277">
        <v>0</v>
      </c>
      <c r="RM69" s="277">
        <v>0</v>
      </c>
      <c r="RN69" s="277">
        <v>0</v>
      </c>
      <c r="RO69" s="277">
        <v>0</v>
      </c>
      <c r="RP69" s="277">
        <v>0</v>
      </c>
      <c r="RQ69" s="277">
        <v>0</v>
      </c>
      <c r="RR69" s="277">
        <v>0</v>
      </c>
      <c r="RS69" s="277">
        <v>0</v>
      </c>
      <c r="RT69" s="277">
        <v>0</v>
      </c>
      <c r="RU69" s="277">
        <v>0</v>
      </c>
      <c r="RV69" s="277">
        <v>0</v>
      </c>
      <c r="RW69" s="277">
        <v>0</v>
      </c>
      <c r="RX69" s="277">
        <v>0</v>
      </c>
      <c r="RY69" s="277">
        <v>0</v>
      </c>
      <c r="RZ69" s="277">
        <v>0</v>
      </c>
      <c r="SA69" s="277">
        <v>0</v>
      </c>
      <c r="SB69" s="277">
        <v>0</v>
      </c>
      <c r="SC69" s="277">
        <v>0</v>
      </c>
      <c r="SD69" s="277">
        <v>0</v>
      </c>
      <c r="SE69" s="277">
        <v>0</v>
      </c>
      <c r="SF69" s="277">
        <v>0</v>
      </c>
      <c r="SG69" s="277">
        <v>0</v>
      </c>
      <c r="SH69" s="277">
        <v>0</v>
      </c>
      <c r="SI69" s="277">
        <v>0</v>
      </c>
      <c r="SJ69" s="277">
        <v>0</v>
      </c>
      <c r="SK69" s="277">
        <v>0</v>
      </c>
      <c r="SL69" s="277">
        <v>0</v>
      </c>
      <c r="SM69" s="277">
        <v>0</v>
      </c>
      <c r="SN69" s="277">
        <v>0</v>
      </c>
      <c r="SO69" s="277">
        <v>0</v>
      </c>
      <c r="SP69" s="277">
        <v>0</v>
      </c>
      <c r="SQ69" s="277">
        <v>0</v>
      </c>
      <c r="SR69" s="277">
        <v>0</v>
      </c>
      <c r="SS69" s="277">
        <v>0</v>
      </c>
      <c r="ST69" s="277">
        <v>0</v>
      </c>
      <c r="SU69" s="277">
        <v>0</v>
      </c>
      <c r="SV69" s="277">
        <v>0</v>
      </c>
      <c r="SW69" s="277">
        <v>0</v>
      </c>
      <c r="SX69" s="277">
        <v>0</v>
      </c>
      <c r="SY69" s="277">
        <v>0</v>
      </c>
      <c r="SZ69" s="277">
        <v>0</v>
      </c>
      <c r="TA69" s="277">
        <v>0</v>
      </c>
      <c r="TB69" s="277">
        <v>0</v>
      </c>
      <c r="TC69" s="277">
        <v>0</v>
      </c>
      <c r="TD69" s="277">
        <v>0</v>
      </c>
      <c r="TE69" s="277">
        <v>0</v>
      </c>
      <c r="TF69" s="277">
        <v>0</v>
      </c>
      <c r="TG69" s="277">
        <v>0</v>
      </c>
      <c r="TH69" s="277">
        <v>0</v>
      </c>
      <c r="TI69" s="277">
        <v>0</v>
      </c>
      <c r="TJ69" s="277">
        <v>0</v>
      </c>
      <c r="TK69" s="277">
        <v>0</v>
      </c>
      <c r="TL69" s="277">
        <v>0</v>
      </c>
      <c r="TM69" s="277">
        <v>0</v>
      </c>
      <c r="TN69" s="277">
        <v>0</v>
      </c>
      <c r="TO69" s="277">
        <v>0</v>
      </c>
      <c r="TP69" s="277">
        <v>0</v>
      </c>
      <c r="TQ69" s="277">
        <v>0</v>
      </c>
      <c r="TR69" s="277">
        <v>0</v>
      </c>
      <c r="TS69" s="277">
        <v>0</v>
      </c>
      <c r="TT69" s="277">
        <v>0</v>
      </c>
      <c r="TU69" s="277">
        <v>0</v>
      </c>
      <c r="TV69" s="277">
        <v>0</v>
      </c>
      <c r="TW69" s="277">
        <v>0</v>
      </c>
      <c r="TX69" s="277">
        <v>0</v>
      </c>
      <c r="TY69" s="277">
        <v>0</v>
      </c>
      <c r="TZ69" s="277">
        <v>0</v>
      </c>
      <c r="UA69" s="277">
        <v>0</v>
      </c>
      <c r="UB69" s="277">
        <v>0</v>
      </c>
      <c r="UC69" s="277">
        <v>0</v>
      </c>
      <c r="UD69" s="277">
        <v>0</v>
      </c>
      <c r="UE69" s="277">
        <v>0</v>
      </c>
      <c r="UF69" s="277">
        <v>0</v>
      </c>
      <c r="UG69" s="277">
        <v>0</v>
      </c>
      <c r="UH69" s="277">
        <v>0</v>
      </c>
      <c r="UI69" s="277">
        <v>0</v>
      </c>
      <c r="UJ69" s="277">
        <v>0</v>
      </c>
      <c r="UK69" s="277">
        <v>0</v>
      </c>
      <c r="UL69" s="277">
        <v>0</v>
      </c>
      <c r="UM69" s="277">
        <v>0</v>
      </c>
      <c r="UN69" s="277">
        <v>0</v>
      </c>
      <c r="UO69" s="277">
        <v>0</v>
      </c>
      <c r="UP69" s="277">
        <v>0</v>
      </c>
      <c r="UQ69" s="277">
        <v>0</v>
      </c>
      <c r="UR69" s="277">
        <v>0</v>
      </c>
      <c r="US69" s="277">
        <v>0</v>
      </c>
      <c r="UT69" s="277">
        <v>0</v>
      </c>
      <c r="UU69" s="277">
        <v>0</v>
      </c>
      <c r="UV69" s="277">
        <v>0</v>
      </c>
      <c r="UW69" s="277">
        <v>0</v>
      </c>
      <c r="UX69" s="277">
        <v>0</v>
      </c>
      <c r="UY69" s="277">
        <v>0</v>
      </c>
      <c r="UZ69" s="277">
        <v>0</v>
      </c>
      <c r="VA69" s="277">
        <v>0</v>
      </c>
      <c r="VB69" s="277">
        <v>0</v>
      </c>
      <c r="VC69" s="277">
        <v>0</v>
      </c>
      <c r="VD69" s="277">
        <v>0</v>
      </c>
      <c r="VE69" s="277">
        <v>0</v>
      </c>
      <c r="VF69" s="277">
        <v>0</v>
      </c>
      <c r="VG69" s="277">
        <v>0</v>
      </c>
      <c r="VH69" s="277">
        <v>0</v>
      </c>
      <c r="VI69" s="277">
        <v>0</v>
      </c>
      <c r="VJ69" s="277">
        <v>0</v>
      </c>
      <c r="VK69" s="277">
        <v>0</v>
      </c>
      <c r="VL69" s="277">
        <v>0</v>
      </c>
      <c r="VM69" s="277">
        <v>0</v>
      </c>
      <c r="VN69" s="277">
        <v>0</v>
      </c>
      <c r="VO69" s="277">
        <v>0</v>
      </c>
      <c r="VP69" s="277">
        <v>0</v>
      </c>
      <c r="VQ69" s="277">
        <v>0</v>
      </c>
      <c r="VR69" s="277">
        <v>0</v>
      </c>
      <c r="VS69" s="277">
        <v>0</v>
      </c>
      <c r="VT69" s="277">
        <v>0</v>
      </c>
      <c r="VU69" s="277">
        <v>0</v>
      </c>
      <c r="VV69" s="277">
        <v>0</v>
      </c>
      <c r="VW69" s="277">
        <v>0</v>
      </c>
      <c r="VX69" s="277">
        <v>0</v>
      </c>
      <c r="VY69" s="277">
        <v>0</v>
      </c>
      <c r="VZ69" s="277">
        <v>0</v>
      </c>
      <c r="WA69" s="277">
        <v>0</v>
      </c>
      <c r="WB69" s="277">
        <v>0</v>
      </c>
      <c r="WC69" s="277">
        <v>0</v>
      </c>
      <c r="WD69" s="277">
        <v>0</v>
      </c>
      <c r="WE69" s="277">
        <v>0</v>
      </c>
      <c r="WF69" s="277">
        <v>0</v>
      </c>
      <c r="WG69" s="277">
        <v>0</v>
      </c>
      <c r="WH69" s="277">
        <v>0</v>
      </c>
      <c r="WI69" s="277">
        <v>0</v>
      </c>
      <c r="WJ69" s="277">
        <v>0</v>
      </c>
      <c r="WK69" s="277">
        <v>0</v>
      </c>
      <c r="WL69" s="277">
        <v>0</v>
      </c>
      <c r="WM69" s="277">
        <v>0</v>
      </c>
      <c r="WN69" s="277">
        <v>0</v>
      </c>
      <c r="WO69" s="277">
        <v>0</v>
      </c>
      <c r="WP69" s="277">
        <v>0</v>
      </c>
      <c r="WQ69" s="277">
        <v>0</v>
      </c>
      <c r="WR69" s="277">
        <v>0</v>
      </c>
      <c r="WS69" s="277">
        <v>0</v>
      </c>
      <c r="WT69" s="277">
        <v>0</v>
      </c>
      <c r="WU69" s="277">
        <v>0</v>
      </c>
      <c r="WV69" s="277">
        <v>0</v>
      </c>
      <c r="WW69" s="277">
        <v>0</v>
      </c>
      <c r="WX69" s="277">
        <v>0</v>
      </c>
      <c r="WY69" s="277">
        <v>0</v>
      </c>
      <c r="WZ69" s="277">
        <v>0</v>
      </c>
      <c r="XA69" s="277">
        <v>0</v>
      </c>
      <c r="XB69" s="277">
        <v>0</v>
      </c>
      <c r="XC69" s="277">
        <v>0</v>
      </c>
      <c r="XD69" s="277">
        <v>0</v>
      </c>
      <c r="XE69" s="277">
        <v>0</v>
      </c>
      <c r="XF69" s="277">
        <v>0</v>
      </c>
      <c r="XG69" s="277">
        <v>0</v>
      </c>
      <c r="XH69" s="277">
        <v>0</v>
      </c>
      <c r="XI69" s="277">
        <v>0</v>
      </c>
      <c r="XJ69" s="277">
        <v>0</v>
      </c>
      <c r="XK69" s="277">
        <v>0</v>
      </c>
      <c r="XL69" s="277">
        <v>0</v>
      </c>
      <c r="XM69" s="277">
        <v>0</v>
      </c>
      <c r="XN69" s="277">
        <v>0</v>
      </c>
      <c r="XO69" s="277">
        <v>0</v>
      </c>
      <c r="XP69" s="277">
        <v>0</v>
      </c>
      <c r="XQ69" s="277">
        <v>0</v>
      </c>
      <c r="XR69" s="277">
        <v>0</v>
      </c>
      <c r="XS69" s="277">
        <v>0</v>
      </c>
      <c r="XT69" s="277">
        <v>0</v>
      </c>
      <c r="XU69" s="277">
        <v>0</v>
      </c>
      <c r="XV69" s="277">
        <v>0</v>
      </c>
      <c r="XW69" s="277">
        <v>0</v>
      </c>
      <c r="XX69" s="277">
        <v>0</v>
      </c>
      <c r="XY69" s="277">
        <v>0</v>
      </c>
      <c r="XZ69" s="277">
        <v>0</v>
      </c>
      <c r="YA69" s="277">
        <v>0</v>
      </c>
      <c r="YB69" s="277">
        <v>0</v>
      </c>
      <c r="YC69" s="277">
        <v>0</v>
      </c>
      <c r="YD69" s="277">
        <v>0</v>
      </c>
      <c r="YE69" s="277">
        <v>0</v>
      </c>
      <c r="YF69" s="277">
        <v>0</v>
      </c>
      <c r="YG69" s="277">
        <v>0</v>
      </c>
      <c r="YH69" s="277">
        <v>0</v>
      </c>
      <c r="YI69" s="277">
        <v>0</v>
      </c>
      <c r="YJ69" s="277">
        <v>0</v>
      </c>
      <c r="YK69" s="277">
        <v>0</v>
      </c>
      <c r="YL69" s="277">
        <v>0</v>
      </c>
      <c r="YM69" s="277">
        <v>0</v>
      </c>
      <c r="YN69" s="277">
        <v>0</v>
      </c>
      <c r="YO69" s="277">
        <v>0</v>
      </c>
      <c r="YP69" s="277">
        <v>0</v>
      </c>
      <c r="YQ69" s="277">
        <v>0</v>
      </c>
      <c r="YR69" s="277">
        <v>0</v>
      </c>
      <c r="YS69" s="277">
        <v>0</v>
      </c>
      <c r="YT69" s="277">
        <v>0</v>
      </c>
      <c r="YU69" s="277">
        <v>0</v>
      </c>
      <c r="YV69" s="277">
        <v>0</v>
      </c>
      <c r="YW69" s="277">
        <v>0</v>
      </c>
      <c r="YX69" s="277">
        <v>0</v>
      </c>
      <c r="YY69" s="277">
        <v>0</v>
      </c>
      <c r="YZ69" s="277">
        <v>0</v>
      </c>
      <c r="ZA69" s="277">
        <v>0</v>
      </c>
      <c r="ZB69" s="277">
        <v>0</v>
      </c>
      <c r="ZC69" s="277">
        <v>0</v>
      </c>
      <c r="ZD69" s="277">
        <v>0</v>
      </c>
      <c r="ZE69" s="277">
        <v>0</v>
      </c>
      <c r="ZF69" s="277">
        <v>0</v>
      </c>
      <c r="ZG69" s="277">
        <v>0</v>
      </c>
      <c r="ZH69" s="277">
        <v>0</v>
      </c>
      <c r="ZI69" s="277">
        <v>0</v>
      </c>
      <c r="ZJ69" s="277">
        <v>0</v>
      </c>
      <c r="ZK69" s="277">
        <v>0</v>
      </c>
      <c r="ZL69" s="277">
        <v>0</v>
      </c>
      <c r="ZM69" s="277">
        <v>0</v>
      </c>
      <c r="ZN69" s="277">
        <v>0</v>
      </c>
      <c r="ZO69" s="277">
        <v>0</v>
      </c>
      <c r="ZP69" s="277">
        <v>0</v>
      </c>
      <c r="ZQ69" s="277">
        <v>0</v>
      </c>
      <c r="ZR69" s="277">
        <v>0</v>
      </c>
      <c r="ZS69" s="277">
        <v>0</v>
      </c>
      <c r="ZT69" s="277">
        <v>0</v>
      </c>
      <c r="ZU69" s="277">
        <v>0</v>
      </c>
      <c r="ZV69" s="277">
        <v>0</v>
      </c>
      <c r="ZW69" s="277">
        <v>0</v>
      </c>
      <c r="ZX69" s="277">
        <v>0</v>
      </c>
      <c r="ZY69" s="277">
        <v>0</v>
      </c>
      <c r="ZZ69" s="277">
        <v>0</v>
      </c>
      <c r="AAA69" s="277">
        <v>0</v>
      </c>
      <c r="AAB69" s="277">
        <v>0</v>
      </c>
      <c r="AAC69" s="277">
        <v>0</v>
      </c>
      <c r="AAD69" s="277">
        <v>0</v>
      </c>
      <c r="AAE69" s="277">
        <v>0</v>
      </c>
      <c r="AAF69" s="277">
        <v>0</v>
      </c>
      <c r="AAG69" s="277">
        <v>0</v>
      </c>
      <c r="AAH69" s="277">
        <v>0</v>
      </c>
      <c r="AAI69" s="277">
        <v>0</v>
      </c>
      <c r="AAJ69" s="277">
        <v>0</v>
      </c>
      <c r="AAK69" s="277">
        <v>0</v>
      </c>
      <c r="AAL69" s="277">
        <v>0</v>
      </c>
      <c r="AAM69" s="277">
        <v>0</v>
      </c>
      <c r="AAN69" s="277">
        <v>0</v>
      </c>
      <c r="AAO69" s="181"/>
    </row>
    <row r="70" spans="3:736" ht="15" thickBot="1" x14ac:dyDescent="0.35">
      <c r="D70" s="3" t="s">
        <v>299</v>
      </c>
      <c r="F70" s="3">
        <v>666541</v>
      </c>
      <c r="G70" s="3" t="s">
        <v>299</v>
      </c>
      <c r="H70" s="262" t="str">
        <f t="shared" si="109"/>
        <v/>
      </c>
      <c r="I70" s="291" t="str">
        <f t="shared" si="109"/>
        <v/>
      </c>
      <c r="J70" s="292" t="str">
        <f t="shared" si="109"/>
        <v/>
      </c>
      <c r="K70" s="262" t="str" cm="1">
        <f t="array" ref="K70">IFERROR(
  _xlfn.STDEV.S(
    IF(
      ($AA$19:$AAN$19=K$50) *
      ($AA70:$AAN70&gt;0) *
      ($AA$17:$AAN$17 &gt;= $H$47) *
      ($AA$17:$AAN$17 &lt;= $I$47),
      $AA70:$AAN70
    )
  ),
  ""
)</f>
        <v/>
      </c>
      <c r="L70" s="291" t="str" cm="1">
        <f t="array" ref="L70">IFERROR(
  _xlfn.STDEV.S(
    IF(
      ($AA$19:$AAN$19=L$50) *
      ($AA70:$AAN70&gt;0) *
      ($AA$17:$AAN$17 &gt;= $H$47) *
      ($AA$17:$AAN$17 &lt;= $I$47),
      $AA70:$AAN70
    )
  ),
  ""
)</f>
        <v/>
      </c>
      <c r="M70" s="292" t="str" cm="1">
        <f t="array" ref="M70">IFERROR(
  _xlfn.STDEV.S(
    IF(
      ($AA$19:$AAN$19=M$50) *
      ($AA70:$AAN70&gt;0) *
      ($AA$17:$AAN$17 &gt;= $H$47) *
      ($AA$17:$AAN$17 &lt;= $I$47),
      $AA70:$AAN70
    )
  ),
  ""
)</f>
        <v/>
      </c>
      <c r="N70" s="262">
        <f t="shared" si="105"/>
        <v>0</v>
      </c>
      <c r="O70" s="291">
        <f t="shared" si="105"/>
        <v>0</v>
      </c>
      <c r="P70" s="292">
        <f t="shared" si="105"/>
        <v>0</v>
      </c>
      <c r="Q70">
        <f>VLOOKUP($F70,Old!$C$23:$G$43,3)</f>
        <v>1</v>
      </c>
      <c r="R70" t="str">
        <f t="shared" si="106"/>
        <v/>
      </c>
      <c r="S70" t="str">
        <f t="shared" si="106"/>
        <v/>
      </c>
      <c r="T70" t="str">
        <f t="shared" si="107"/>
        <v/>
      </c>
      <c r="U70">
        <f>VLOOKUP($F70,Old!$C$23:$G$43,5)</f>
        <v>1</v>
      </c>
      <c r="V70" t="str">
        <f t="shared" si="108"/>
        <v/>
      </c>
      <c r="X70" s="293" t="s">
        <v>468</v>
      </c>
      <c r="Z70" s="3">
        <v>666541</v>
      </c>
      <c r="AA70" s="277">
        <v>0</v>
      </c>
      <c r="AB70" s="277">
        <v>0</v>
      </c>
      <c r="AC70" s="277">
        <v>0</v>
      </c>
      <c r="AD70" s="277">
        <v>0</v>
      </c>
      <c r="AE70" s="277">
        <v>0</v>
      </c>
      <c r="AF70" s="277">
        <v>0</v>
      </c>
      <c r="AG70" s="277">
        <v>0</v>
      </c>
      <c r="AH70" s="277">
        <v>0</v>
      </c>
      <c r="AI70" s="277">
        <v>0</v>
      </c>
      <c r="AJ70" s="277">
        <v>0</v>
      </c>
      <c r="AK70" s="277">
        <v>0</v>
      </c>
      <c r="AL70" s="277">
        <v>0</v>
      </c>
      <c r="AM70" s="277">
        <v>0</v>
      </c>
      <c r="AN70" s="277">
        <v>0</v>
      </c>
      <c r="AO70" s="277">
        <v>0</v>
      </c>
      <c r="AP70" s="277">
        <v>0</v>
      </c>
      <c r="AQ70" s="277">
        <v>0</v>
      </c>
      <c r="AR70" s="277">
        <v>0</v>
      </c>
      <c r="AS70" s="277">
        <v>0</v>
      </c>
      <c r="AT70" s="277">
        <v>0</v>
      </c>
      <c r="AU70" s="277">
        <v>0</v>
      </c>
      <c r="AV70" s="277">
        <v>0</v>
      </c>
      <c r="AW70" s="277">
        <v>0</v>
      </c>
      <c r="AX70" s="277">
        <v>0</v>
      </c>
      <c r="AY70" s="277">
        <v>0</v>
      </c>
      <c r="AZ70" s="277">
        <v>0</v>
      </c>
      <c r="BA70" s="277">
        <v>0</v>
      </c>
      <c r="BB70" s="277">
        <v>0</v>
      </c>
      <c r="BC70" s="277">
        <v>0</v>
      </c>
      <c r="BD70" s="277">
        <v>0</v>
      </c>
      <c r="BE70" s="277">
        <v>0</v>
      </c>
      <c r="BF70" s="277">
        <v>0</v>
      </c>
      <c r="BG70" s="277">
        <v>0</v>
      </c>
      <c r="BH70" s="277">
        <v>0</v>
      </c>
      <c r="BI70" s="277">
        <v>0</v>
      </c>
      <c r="BJ70" s="277">
        <v>0</v>
      </c>
      <c r="BK70" s="277">
        <v>0</v>
      </c>
      <c r="BL70" s="277">
        <v>0</v>
      </c>
      <c r="BM70" s="277">
        <v>0</v>
      </c>
      <c r="BN70" s="277">
        <v>0</v>
      </c>
      <c r="BO70" s="277">
        <v>0</v>
      </c>
      <c r="BP70" s="277">
        <v>0</v>
      </c>
      <c r="BQ70" s="277">
        <v>0</v>
      </c>
      <c r="BR70" s="277">
        <v>0</v>
      </c>
      <c r="BS70" s="277">
        <v>0</v>
      </c>
      <c r="BT70" s="277">
        <v>0</v>
      </c>
      <c r="BU70" s="277">
        <v>0</v>
      </c>
      <c r="BV70" s="277">
        <v>0</v>
      </c>
      <c r="BW70" s="277">
        <v>0</v>
      </c>
      <c r="BX70" s="277">
        <v>0</v>
      </c>
      <c r="BY70" s="277">
        <v>0</v>
      </c>
      <c r="BZ70" s="277">
        <v>0</v>
      </c>
      <c r="CA70" s="277">
        <v>0</v>
      </c>
      <c r="CB70" s="277">
        <v>0</v>
      </c>
      <c r="CC70" s="277">
        <v>0</v>
      </c>
      <c r="CD70" s="277">
        <v>0</v>
      </c>
      <c r="CE70" s="277">
        <v>0</v>
      </c>
      <c r="CF70" s="277">
        <v>0</v>
      </c>
      <c r="CG70" s="277">
        <v>0</v>
      </c>
      <c r="CH70" s="277">
        <v>0</v>
      </c>
      <c r="CI70" s="277">
        <v>0</v>
      </c>
      <c r="CJ70" s="277">
        <v>0</v>
      </c>
      <c r="CK70" s="277">
        <v>0</v>
      </c>
      <c r="CL70" s="277">
        <v>0</v>
      </c>
      <c r="CM70" s="277">
        <v>0</v>
      </c>
      <c r="CN70" s="277">
        <v>0</v>
      </c>
      <c r="CO70" s="277">
        <v>0</v>
      </c>
      <c r="CP70" s="277">
        <v>0</v>
      </c>
      <c r="CQ70" s="277">
        <v>0</v>
      </c>
      <c r="CR70" s="277">
        <v>0</v>
      </c>
      <c r="CS70" s="277">
        <v>0</v>
      </c>
      <c r="CT70" s="277">
        <v>0</v>
      </c>
      <c r="CU70" s="277">
        <v>0</v>
      </c>
      <c r="CV70" s="277">
        <v>0</v>
      </c>
      <c r="CW70" s="277">
        <v>0</v>
      </c>
      <c r="CX70" s="277">
        <v>0</v>
      </c>
      <c r="CY70" s="277">
        <v>0</v>
      </c>
      <c r="CZ70" s="277">
        <v>0</v>
      </c>
      <c r="DA70" s="277">
        <v>0</v>
      </c>
      <c r="DB70" s="277">
        <v>0</v>
      </c>
      <c r="DC70" s="277">
        <v>0</v>
      </c>
      <c r="DD70" s="277">
        <v>0</v>
      </c>
      <c r="DE70" s="277">
        <v>0</v>
      </c>
      <c r="DF70" s="277">
        <v>0</v>
      </c>
      <c r="DG70" s="277">
        <v>0</v>
      </c>
      <c r="DH70" s="277">
        <v>0</v>
      </c>
      <c r="DI70" s="277">
        <v>0</v>
      </c>
      <c r="DJ70" s="277">
        <v>0</v>
      </c>
      <c r="DK70" s="277">
        <v>0</v>
      </c>
      <c r="DL70" s="277">
        <v>0</v>
      </c>
      <c r="DM70" s="277">
        <v>0</v>
      </c>
      <c r="DN70" s="277">
        <v>0</v>
      </c>
      <c r="DO70" s="277">
        <v>0</v>
      </c>
      <c r="DP70" s="277">
        <v>0</v>
      </c>
      <c r="DQ70" s="277">
        <v>0</v>
      </c>
      <c r="DR70" s="277">
        <v>0</v>
      </c>
      <c r="DS70" s="277">
        <v>0</v>
      </c>
      <c r="DT70" s="277">
        <v>0</v>
      </c>
      <c r="DU70" s="277">
        <v>0</v>
      </c>
      <c r="DV70" s="277">
        <v>0</v>
      </c>
      <c r="DW70" s="277">
        <v>0</v>
      </c>
      <c r="DX70" s="277">
        <v>0</v>
      </c>
      <c r="DY70" s="277">
        <v>0</v>
      </c>
      <c r="DZ70" s="277">
        <v>0</v>
      </c>
      <c r="EA70" s="277">
        <v>0</v>
      </c>
      <c r="EB70" s="277">
        <v>0</v>
      </c>
      <c r="EC70" s="277">
        <v>0</v>
      </c>
      <c r="ED70" s="277">
        <v>0</v>
      </c>
      <c r="EE70" s="277">
        <v>0</v>
      </c>
      <c r="EF70" s="277">
        <v>0</v>
      </c>
      <c r="EG70" s="277">
        <v>0</v>
      </c>
      <c r="EH70" s="277">
        <v>0</v>
      </c>
      <c r="EI70" s="277">
        <v>0</v>
      </c>
      <c r="EJ70" s="277">
        <v>0</v>
      </c>
      <c r="EK70" s="277">
        <v>0</v>
      </c>
      <c r="EL70" s="277">
        <v>0</v>
      </c>
      <c r="EM70" s="277">
        <v>0</v>
      </c>
      <c r="EN70" s="277">
        <v>0</v>
      </c>
      <c r="EO70" s="277">
        <v>0</v>
      </c>
      <c r="EP70" s="277">
        <v>0</v>
      </c>
      <c r="EQ70" s="277">
        <v>0</v>
      </c>
      <c r="ER70" s="277">
        <v>0</v>
      </c>
      <c r="ES70" s="277">
        <v>0</v>
      </c>
      <c r="ET70" s="277">
        <v>0</v>
      </c>
      <c r="EU70" s="277">
        <v>0</v>
      </c>
      <c r="EV70" s="277">
        <v>0</v>
      </c>
      <c r="EW70" s="277">
        <v>0</v>
      </c>
      <c r="EX70" s="277">
        <v>0</v>
      </c>
      <c r="EY70" s="277">
        <v>0</v>
      </c>
      <c r="EZ70" s="277">
        <v>0</v>
      </c>
      <c r="FA70" s="277">
        <v>0</v>
      </c>
      <c r="FB70" s="277">
        <v>0</v>
      </c>
      <c r="FC70" s="277">
        <v>0</v>
      </c>
      <c r="FD70" s="277">
        <v>0</v>
      </c>
      <c r="FE70" s="277">
        <v>0</v>
      </c>
      <c r="FF70" s="277">
        <v>0</v>
      </c>
      <c r="FG70" s="277">
        <v>0</v>
      </c>
      <c r="FH70" s="277">
        <v>0</v>
      </c>
      <c r="FI70" s="277">
        <v>0</v>
      </c>
      <c r="FJ70" s="277">
        <v>0</v>
      </c>
      <c r="FK70" s="277">
        <v>0</v>
      </c>
      <c r="FL70" s="277">
        <v>0</v>
      </c>
      <c r="FM70" s="277">
        <v>0</v>
      </c>
      <c r="FN70" s="277">
        <v>0</v>
      </c>
      <c r="FO70" s="277">
        <v>0</v>
      </c>
      <c r="FP70" s="277">
        <v>0</v>
      </c>
      <c r="FQ70" s="277">
        <v>0</v>
      </c>
      <c r="FR70" s="277">
        <v>0</v>
      </c>
      <c r="FS70" s="277">
        <v>0</v>
      </c>
      <c r="FT70" s="277">
        <v>0</v>
      </c>
      <c r="FU70" s="277">
        <v>0</v>
      </c>
      <c r="FV70" s="277">
        <v>0</v>
      </c>
      <c r="FW70" s="277">
        <v>0</v>
      </c>
      <c r="FX70" s="277">
        <v>0</v>
      </c>
      <c r="FY70" s="277">
        <v>0</v>
      </c>
      <c r="FZ70" s="277">
        <v>0</v>
      </c>
      <c r="GA70" s="277">
        <v>0</v>
      </c>
      <c r="GB70" s="277">
        <v>0</v>
      </c>
      <c r="GC70" s="277">
        <v>0</v>
      </c>
      <c r="GD70" s="277">
        <v>0</v>
      </c>
      <c r="GE70" s="277">
        <v>0</v>
      </c>
      <c r="GF70" s="277">
        <v>0</v>
      </c>
      <c r="GG70" s="277">
        <v>0</v>
      </c>
      <c r="GH70" s="277">
        <v>0</v>
      </c>
      <c r="GI70" s="277">
        <v>0</v>
      </c>
      <c r="GJ70" s="277">
        <v>0</v>
      </c>
      <c r="GK70" s="277">
        <v>0</v>
      </c>
      <c r="GL70" s="277">
        <v>0</v>
      </c>
      <c r="GM70" s="277">
        <v>0</v>
      </c>
      <c r="GN70" s="277">
        <v>0</v>
      </c>
      <c r="GO70" s="277">
        <v>0</v>
      </c>
      <c r="GP70" s="277">
        <v>0</v>
      </c>
      <c r="GQ70" s="277">
        <v>0</v>
      </c>
      <c r="GR70" s="277">
        <v>0</v>
      </c>
      <c r="GS70" s="277">
        <v>0</v>
      </c>
      <c r="GT70" s="277">
        <v>0</v>
      </c>
      <c r="GU70" s="277">
        <v>0</v>
      </c>
      <c r="GV70" s="277">
        <v>0</v>
      </c>
      <c r="GW70" s="277">
        <v>0</v>
      </c>
      <c r="GX70" s="277">
        <v>0</v>
      </c>
      <c r="GY70" s="277">
        <v>0</v>
      </c>
      <c r="GZ70" s="277">
        <v>0</v>
      </c>
      <c r="HA70" s="277">
        <v>0</v>
      </c>
      <c r="HB70" s="277">
        <v>0</v>
      </c>
      <c r="HC70" s="277">
        <v>0</v>
      </c>
      <c r="HD70" s="277">
        <v>0</v>
      </c>
      <c r="HE70" s="277">
        <v>0</v>
      </c>
      <c r="HF70" s="277">
        <v>0</v>
      </c>
      <c r="HG70" s="277">
        <v>0</v>
      </c>
      <c r="HH70" s="277">
        <v>0</v>
      </c>
      <c r="HI70" s="277">
        <v>0</v>
      </c>
      <c r="HJ70" s="277">
        <v>0</v>
      </c>
      <c r="HK70" s="277">
        <v>0</v>
      </c>
      <c r="HL70" s="277">
        <v>0</v>
      </c>
      <c r="HM70" s="277">
        <v>0</v>
      </c>
      <c r="HN70" s="277">
        <v>0</v>
      </c>
      <c r="HO70" s="277">
        <v>0</v>
      </c>
      <c r="HP70" s="277">
        <v>0</v>
      </c>
      <c r="HQ70" s="277">
        <v>0</v>
      </c>
      <c r="HR70" s="277">
        <v>0</v>
      </c>
      <c r="HS70" s="277">
        <v>0</v>
      </c>
      <c r="HT70" s="277">
        <v>0</v>
      </c>
      <c r="HU70" s="277">
        <v>0</v>
      </c>
      <c r="HV70" s="277">
        <v>0</v>
      </c>
      <c r="HW70" s="277">
        <v>0</v>
      </c>
      <c r="HX70" s="277">
        <v>0</v>
      </c>
      <c r="HY70" s="277">
        <v>0</v>
      </c>
      <c r="HZ70" s="277">
        <v>0</v>
      </c>
      <c r="IA70" s="277">
        <v>0</v>
      </c>
      <c r="IB70" s="277">
        <v>0</v>
      </c>
      <c r="IC70" s="277">
        <v>0</v>
      </c>
      <c r="ID70" s="277">
        <v>0</v>
      </c>
      <c r="IE70" s="277">
        <v>0</v>
      </c>
      <c r="IF70" s="277">
        <v>0</v>
      </c>
      <c r="IG70" s="277">
        <v>0</v>
      </c>
      <c r="IH70" s="277">
        <v>0</v>
      </c>
      <c r="II70" s="277">
        <v>0</v>
      </c>
      <c r="IJ70" s="277">
        <v>0</v>
      </c>
      <c r="IK70" s="277">
        <v>0</v>
      </c>
      <c r="IL70" s="277">
        <v>0</v>
      </c>
      <c r="IM70" s="277">
        <v>0</v>
      </c>
      <c r="IN70" s="277">
        <v>0</v>
      </c>
      <c r="IO70" s="277">
        <v>0</v>
      </c>
      <c r="IP70" s="277">
        <v>0</v>
      </c>
      <c r="IQ70" s="277">
        <v>0</v>
      </c>
      <c r="IR70" s="277">
        <v>0</v>
      </c>
      <c r="IS70" s="277">
        <v>0</v>
      </c>
      <c r="IT70" s="277">
        <v>0</v>
      </c>
      <c r="IU70" s="277">
        <v>0</v>
      </c>
      <c r="IV70" s="277">
        <v>0</v>
      </c>
      <c r="IW70" s="277">
        <v>0</v>
      </c>
      <c r="IX70" s="277">
        <v>0</v>
      </c>
      <c r="IY70" s="277">
        <v>0</v>
      </c>
      <c r="IZ70" s="277">
        <v>0</v>
      </c>
      <c r="JA70" s="277">
        <v>0</v>
      </c>
      <c r="JB70" s="277">
        <v>0</v>
      </c>
      <c r="JC70" s="277">
        <v>0</v>
      </c>
      <c r="JD70" s="277">
        <v>0</v>
      </c>
      <c r="JE70" s="277">
        <v>0</v>
      </c>
      <c r="JF70" s="277">
        <v>0</v>
      </c>
      <c r="JG70" s="277">
        <v>0</v>
      </c>
      <c r="JH70" s="277">
        <v>0</v>
      </c>
      <c r="JI70" s="277">
        <v>0</v>
      </c>
      <c r="JJ70" s="277">
        <v>0</v>
      </c>
      <c r="JK70" s="277">
        <v>0</v>
      </c>
      <c r="JL70" s="277">
        <v>0</v>
      </c>
      <c r="JM70" s="277">
        <v>0</v>
      </c>
      <c r="JN70" s="277">
        <v>0</v>
      </c>
      <c r="JO70" s="277">
        <v>0</v>
      </c>
      <c r="JP70" s="277">
        <v>0</v>
      </c>
      <c r="JQ70" s="277">
        <v>0</v>
      </c>
      <c r="JR70" s="277">
        <v>0</v>
      </c>
      <c r="JS70" s="277">
        <v>0</v>
      </c>
      <c r="JT70" s="277">
        <v>0</v>
      </c>
      <c r="JU70" s="277">
        <v>0</v>
      </c>
      <c r="JV70" s="277">
        <v>0</v>
      </c>
      <c r="JW70" s="277">
        <v>0</v>
      </c>
      <c r="JX70" s="277">
        <v>0</v>
      </c>
      <c r="JY70" s="277">
        <v>0</v>
      </c>
      <c r="JZ70" s="277">
        <v>0</v>
      </c>
      <c r="KA70" s="277">
        <v>0</v>
      </c>
      <c r="KB70" s="277">
        <v>0</v>
      </c>
      <c r="KC70" s="277">
        <v>0</v>
      </c>
      <c r="KD70" s="277">
        <v>0</v>
      </c>
      <c r="KE70" s="277">
        <v>0</v>
      </c>
      <c r="KF70" s="277">
        <v>0</v>
      </c>
      <c r="KG70" s="277">
        <v>0</v>
      </c>
      <c r="KH70" s="277">
        <v>0</v>
      </c>
      <c r="KI70" s="277">
        <v>0</v>
      </c>
      <c r="KJ70" s="277">
        <v>0</v>
      </c>
      <c r="KK70" s="277">
        <v>0</v>
      </c>
      <c r="KL70" s="277">
        <v>0</v>
      </c>
      <c r="KM70" s="277">
        <v>0</v>
      </c>
      <c r="KN70" s="277">
        <v>0</v>
      </c>
      <c r="KO70" s="277">
        <v>0</v>
      </c>
      <c r="KP70" s="277">
        <v>0</v>
      </c>
      <c r="KQ70" s="277">
        <v>0</v>
      </c>
      <c r="KR70" s="277">
        <v>0</v>
      </c>
      <c r="KS70" s="277">
        <v>0</v>
      </c>
      <c r="KT70" s="277">
        <v>0</v>
      </c>
      <c r="KU70" s="277">
        <v>0</v>
      </c>
      <c r="KV70" s="277">
        <v>0</v>
      </c>
      <c r="KW70" s="277">
        <v>0</v>
      </c>
      <c r="KX70" s="277">
        <v>0</v>
      </c>
      <c r="KY70" s="277">
        <v>0</v>
      </c>
      <c r="KZ70" s="277">
        <v>0</v>
      </c>
      <c r="LA70" s="277">
        <v>0</v>
      </c>
      <c r="LB70" s="277">
        <v>0</v>
      </c>
      <c r="LC70" s="277">
        <v>0</v>
      </c>
      <c r="LD70" s="277">
        <v>0</v>
      </c>
      <c r="LE70" s="277">
        <v>0</v>
      </c>
      <c r="LF70" s="277">
        <v>0</v>
      </c>
      <c r="LG70" s="277">
        <v>0</v>
      </c>
      <c r="LH70" s="277">
        <v>0</v>
      </c>
      <c r="LI70" s="277">
        <v>0</v>
      </c>
      <c r="LJ70" s="277">
        <v>0</v>
      </c>
      <c r="LK70" s="277">
        <v>0</v>
      </c>
      <c r="LL70" s="277">
        <v>0</v>
      </c>
      <c r="LM70" s="277">
        <v>0</v>
      </c>
      <c r="LN70" s="277">
        <v>0</v>
      </c>
      <c r="LO70" s="277">
        <v>0</v>
      </c>
      <c r="LP70" s="277">
        <v>0</v>
      </c>
      <c r="LQ70" s="277">
        <v>0</v>
      </c>
      <c r="LR70" s="277">
        <v>0</v>
      </c>
      <c r="LS70" s="277">
        <v>0</v>
      </c>
      <c r="LT70" s="277">
        <v>0</v>
      </c>
      <c r="LU70" s="277">
        <v>0</v>
      </c>
      <c r="LV70" s="277">
        <v>0</v>
      </c>
      <c r="LW70" s="277">
        <v>0</v>
      </c>
      <c r="LX70" s="277">
        <v>0</v>
      </c>
      <c r="LY70" s="277">
        <v>0</v>
      </c>
      <c r="LZ70" s="277">
        <v>0</v>
      </c>
      <c r="MA70" s="277">
        <v>0</v>
      </c>
      <c r="MB70" s="277">
        <v>0</v>
      </c>
      <c r="MC70" s="277">
        <v>0</v>
      </c>
      <c r="MD70" s="277">
        <v>0</v>
      </c>
      <c r="ME70" s="277">
        <v>0</v>
      </c>
      <c r="MF70" s="277">
        <v>0</v>
      </c>
      <c r="MG70" s="277">
        <v>0</v>
      </c>
      <c r="MH70" s="277">
        <v>0</v>
      </c>
      <c r="MI70" s="277">
        <v>0</v>
      </c>
      <c r="MJ70" s="277">
        <v>0</v>
      </c>
      <c r="MK70" s="277">
        <v>0</v>
      </c>
      <c r="ML70" s="277">
        <v>0</v>
      </c>
      <c r="MM70" s="277">
        <v>0</v>
      </c>
      <c r="MN70" s="277">
        <v>0</v>
      </c>
      <c r="MO70" s="277">
        <v>0</v>
      </c>
      <c r="MP70" s="277">
        <v>0</v>
      </c>
      <c r="MQ70" s="277">
        <v>0</v>
      </c>
      <c r="MR70" s="277">
        <v>0</v>
      </c>
      <c r="MS70" s="277">
        <v>0</v>
      </c>
      <c r="MT70" s="277">
        <v>0</v>
      </c>
      <c r="MU70" s="277">
        <v>0</v>
      </c>
      <c r="MV70" s="277">
        <v>0</v>
      </c>
      <c r="MW70" s="277">
        <v>0</v>
      </c>
      <c r="MX70" s="277">
        <v>0</v>
      </c>
      <c r="MY70" s="277">
        <v>0</v>
      </c>
      <c r="MZ70" s="277">
        <v>0</v>
      </c>
      <c r="NA70" s="277">
        <v>0</v>
      </c>
      <c r="NB70" s="277">
        <v>0</v>
      </c>
      <c r="NC70" s="277">
        <v>0</v>
      </c>
      <c r="ND70" s="277">
        <v>0</v>
      </c>
      <c r="NE70" s="277">
        <v>0</v>
      </c>
      <c r="NF70" s="277">
        <v>0</v>
      </c>
      <c r="NG70" s="277">
        <v>0</v>
      </c>
      <c r="NH70" s="277">
        <v>0</v>
      </c>
      <c r="NI70" s="277">
        <v>0</v>
      </c>
      <c r="NJ70" s="277">
        <v>0</v>
      </c>
      <c r="NK70" s="277">
        <v>0</v>
      </c>
      <c r="NL70" s="277">
        <v>0</v>
      </c>
      <c r="NM70" s="277">
        <v>0</v>
      </c>
      <c r="NN70" s="277">
        <v>0</v>
      </c>
      <c r="NO70" s="277">
        <v>0</v>
      </c>
      <c r="NP70" s="277">
        <v>0</v>
      </c>
      <c r="NQ70" s="277">
        <v>0</v>
      </c>
      <c r="NR70" s="277">
        <v>0</v>
      </c>
      <c r="NS70" s="277">
        <v>0</v>
      </c>
      <c r="NT70" s="277">
        <v>0</v>
      </c>
      <c r="NU70" s="277">
        <v>0</v>
      </c>
      <c r="NV70" s="277">
        <v>0</v>
      </c>
      <c r="NW70" s="277">
        <v>0</v>
      </c>
      <c r="NX70" s="277">
        <v>0</v>
      </c>
      <c r="NY70" s="277">
        <v>0</v>
      </c>
      <c r="NZ70" s="277">
        <v>0</v>
      </c>
      <c r="OA70" s="277">
        <v>0</v>
      </c>
      <c r="OB70" s="277">
        <v>0</v>
      </c>
      <c r="OC70" s="277">
        <v>0</v>
      </c>
      <c r="OD70" s="277">
        <v>0</v>
      </c>
      <c r="OE70" s="277">
        <v>0</v>
      </c>
      <c r="OF70" s="277">
        <v>0</v>
      </c>
      <c r="OG70" s="277">
        <v>0</v>
      </c>
      <c r="OH70" s="277">
        <v>0</v>
      </c>
      <c r="OI70" s="277">
        <v>0</v>
      </c>
      <c r="OJ70" s="277">
        <v>0</v>
      </c>
      <c r="OK70" s="277">
        <v>0</v>
      </c>
      <c r="OL70" s="277">
        <v>0</v>
      </c>
      <c r="OM70" s="277">
        <v>0</v>
      </c>
      <c r="ON70" s="277">
        <v>0</v>
      </c>
      <c r="OO70" s="277">
        <v>0</v>
      </c>
      <c r="OP70" s="277">
        <v>0</v>
      </c>
      <c r="OQ70" s="277">
        <v>0</v>
      </c>
      <c r="OR70" s="277">
        <v>0</v>
      </c>
      <c r="OS70" s="277">
        <v>0</v>
      </c>
      <c r="OT70" s="277">
        <v>0</v>
      </c>
      <c r="OU70" s="277">
        <v>0</v>
      </c>
      <c r="OV70" s="277">
        <v>0</v>
      </c>
      <c r="OW70" s="277">
        <v>0</v>
      </c>
      <c r="OX70" s="277">
        <v>0</v>
      </c>
      <c r="OY70" s="277">
        <v>0</v>
      </c>
      <c r="OZ70" s="277">
        <v>0</v>
      </c>
      <c r="PA70" s="277">
        <v>0</v>
      </c>
      <c r="PB70" s="277">
        <v>0</v>
      </c>
      <c r="PC70" s="277">
        <v>0</v>
      </c>
      <c r="PD70" s="277">
        <v>0</v>
      </c>
      <c r="PE70" s="277">
        <v>0</v>
      </c>
      <c r="PF70" s="277">
        <v>0</v>
      </c>
      <c r="PG70" s="277">
        <v>0</v>
      </c>
      <c r="PH70" s="277">
        <v>0</v>
      </c>
      <c r="PI70" s="277">
        <v>0</v>
      </c>
      <c r="PJ70" s="277">
        <v>0</v>
      </c>
      <c r="PK70" s="277">
        <v>0</v>
      </c>
      <c r="PL70" s="277">
        <v>0</v>
      </c>
      <c r="PM70" s="277">
        <v>0</v>
      </c>
      <c r="PN70" s="277">
        <v>0</v>
      </c>
      <c r="PO70" s="277">
        <v>0</v>
      </c>
      <c r="PP70" s="277">
        <v>0</v>
      </c>
      <c r="PQ70" s="277">
        <v>0</v>
      </c>
      <c r="PR70" s="277">
        <v>0</v>
      </c>
      <c r="PS70" s="277">
        <v>0</v>
      </c>
      <c r="PT70" s="277">
        <v>0</v>
      </c>
      <c r="PU70" s="277">
        <v>0</v>
      </c>
      <c r="PV70" s="277">
        <v>0</v>
      </c>
      <c r="PW70" s="277">
        <v>0</v>
      </c>
      <c r="PX70" s="277">
        <v>0</v>
      </c>
      <c r="PY70" s="277">
        <v>0</v>
      </c>
      <c r="PZ70" s="277">
        <v>0</v>
      </c>
      <c r="QA70" s="277">
        <v>0</v>
      </c>
      <c r="QB70" s="277">
        <v>0</v>
      </c>
      <c r="QC70" s="277">
        <v>0</v>
      </c>
      <c r="QD70" s="277">
        <v>0</v>
      </c>
      <c r="QE70" s="277">
        <v>0</v>
      </c>
      <c r="QF70" s="277">
        <v>0</v>
      </c>
      <c r="QG70" s="277">
        <v>0</v>
      </c>
      <c r="QH70" s="277">
        <v>0</v>
      </c>
      <c r="QI70" s="277">
        <v>0</v>
      </c>
      <c r="QJ70" s="277">
        <v>0</v>
      </c>
      <c r="QK70" s="277">
        <v>0</v>
      </c>
      <c r="QL70" s="277">
        <v>0</v>
      </c>
      <c r="QM70" s="277">
        <v>0</v>
      </c>
      <c r="QN70" s="277">
        <v>0</v>
      </c>
      <c r="QO70" s="277">
        <v>0</v>
      </c>
      <c r="QP70" s="277">
        <v>0</v>
      </c>
      <c r="QQ70" s="277">
        <v>0</v>
      </c>
      <c r="QR70" s="277">
        <v>0</v>
      </c>
      <c r="QS70" s="277">
        <v>0</v>
      </c>
      <c r="QT70" s="277">
        <v>0</v>
      </c>
      <c r="QU70" s="277">
        <v>0</v>
      </c>
      <c r="QV70" s="277">
        <v>0</v>
      </c>
      <c r="QW70" s="277">
        <v>0</v>
      </c>
      <c r="QX70" s="277">
        <v>0</v>
      </c>
      <c r="QY70" s="277">
        <v>0</v>
      </c>
      <c r="QZ70" s="277">
        <v>0</v>
      </c>
      <c r="RA70" s="277">
        <v>0</v>
      </c>
      <c r="RB70" s="277">
        <v>0</v>
      </c>
      <c r="RC70" s="277">
        <v>0</v>
      </c>
      <c r="RD70" s="277">
        <v>0</v>
      </c>
      <c r="RE70" s="277">
        <v>0</v>
      </c>
      <c r="RF70" s="277">
        <v>0</v>
      </c>
      <c r="RG70" s="277">
        <v>0</v>
      </c>
      <c r="RH70" s="277">
        <v>0</v>
      </c>
      <c r="RI70" s="277">
        <v>0</v>
      </c>
      <c r="RJ70" s="277">
        <v>0</v>
      </c>
      <c r="RK70" s="277">
        <v>0</v>
      </c>
      <c r="RL70" s="277">
        <v>0</v>
      </c>
      <c r="RM70" s="277">
        <v>0</v>
      </c>
      <c r="RN70" s="277">
        <v>0</v>
      </c>
      <c r="RO70" s="277">
        <v>0</v>
      </c>
      <c r="RP70" s="277">
        <v>0</v>
      </c>
      <c r="RQ70" s="277">
        <v>0</v>
      </c>
      <c r="RR70" s="277">
        <v>0</v>
      </c>
      <c r="RS70" s="277">
        <v>0</v>
      </c>
      <c r="RT70" s="277">
        <v>0</v>
      </c>
      <c r="RU70" s="277">
        <v>0</v>
      </c>
      <c r="RV70" s="277">
        <v>0</v>
      </c>
      <c r="RW70" s="277">
        <v>0</v>
      </c>
      <c r="RX70" s="277">
        <v>0</v>
      </c>
      <c r="RY70" s="277">
        <v>0</v>
      </c>
      <c r="RZ70" s="277">
        <v>0</v>
      </c>
      <c r="SA70" s="277">
        <v>0</v>
      </c>
      <c r="SB70" s="277">
        <v>0</v>
      </c>
      <c r="SC70" s="277">
        <v>0</v>
      </c>
      <c r="SD70" s="277">
        <v>0</v>
      </c>
      <c r="SE70" s="277">
        <v>0</v>
      </c>
      <c r="SF70" s="277">
        <v>0</v>
      </c>
      <c r="SG70" s="277">
        <v>0</v>
      </c>
      <c r="SH70" s="277">
        <v>0</v>
      </c>
      <c r="SI70" s="277">
        <v>0</v>
      </c>
      <c r="SJ70" s="277">
        <v>0</v>
      </c>
      <c r="SK70" s="277">
        <v>0</v>
      </c>
      <c r="SL70" s="277">
        <v>0</v>
      </c>
      <c r="SM70" s="277">
        <v>0</v>
      </c>
      <c r="SN70" s="277">
        <v>0</v>
      </c>
      <c r="SO70" s="277">
        <v>0</v>
      </c>
      <c r="SP70" s="277">
        <v>0</v>
      </c>
      <c r="SQ70" s="277">
        <v>0</v>
      </c>
      <c r="SR70" s="277">
        <v>0</v>
      </c>
      <c r="SS70" s="277">
        <v>0</v>
      </c>
      <c r="ST70" s="277">
        <v>0</v>
      </c>
      <c r="SU70" s="277">
        <v>0</v>
      </c>
      <c r="SV70" s="277">
        <v>0</v>
      </c>
      <c r="SW70" s="277">
        <v>0</v>
      </c>
      <c r="SX70" s="277">
        <v>0</v>
      </c>
      <c r="SY70" s="277">
        <v>0</v>
      </c>
      <c r="SZ70" s="277">
        <v>0</v>
      </c>
      <c r="TA70" s="277">
        <v>0</v>
      </c>
      <c r="TB70" s="277">
        <v>0</v>
      </c>
      <c r="TC70" s="277">
        <v>0</v>
      </c>
      <c r="TD70" s="277">
        <v>0</v>
      </c>
      <c r="TE70" s="277">
        <v>0</v>
      </c>
      <c r="TF70" s="277">
        <v>0</v>
      </c>
      <c r="TG70" s="277">
        <v>0</v>
      </c>
      <c r="TH70" s="277">
        <v>0</v>
      </c>
      <c r="TI70" s="277">
        <v>0</v>
      </c>
      <c r="TJ70" s="277">
        <v>0</v>
      </c>
      <c r="TK70" s="277">
        <v>0</v>
      </c>
      <c r="TL70" s="277">
        <v>0</v>
      </c>
      <c r="TM70" s="277">
        <v>0</v>
      </c>
      <c r="TN70" s="277">
        <v>0</v>
      </c>
      <c r="TO70" s="277">
        <v>0</v>
      </c>
      <c r="TP70" s="277">
        <v>0</v>
      </c>
      <c r="TQ70" s="277">
        <v>0</v>
      </c>
      <c r="TR70" s="277">
        <v>0</v>
      </c>
      <c r="TS70" s="277">
        <v>0</v>
      </c>
      <c r="TT70" s="277">
        <v>0</v>
      </c>
      <c r="TU70" s="277">
        <v>0</v>
      </c>
      <c r="TV70" s="277">
        <v>0</v>
      </c>
      <c r="TW70" s="277">
        <v>0</v>
      </c>
      <c r="TX70" s="277">
        <v>0</v>
      </c>
      <c r="TY70" s="277">
        <v>0</v>
      </c>
      <c r="TZ70" s="277">
        <v>0</v>
      </c>
      <c r="UA70" s="277">
        <v>0</v>
      </c>
      <c r="UB70" s="277">
        <v>0</v>
      </c>
      <c r="UC70" s="277">
        <v>0</v>
      </c>
      <c r="UD70" s="277">
        <v>0</v>
      </c>
      <c r="UE70" s="277">
        <v>0</v>
      </c>
      <c r="UF70" s="277">
        <v>0</v>
      </c>
      <c r="UG70" s="277">
        <v>0</v>
      </c>
      <c r="UH70" s="277">
        <v>0</v>
      </c>
      <c r="UI70" s="277">
        <v>0</v>
      </c>
      <c r="UJ70" s="277">
        <v>0</v>
      </c>
      <c r="UK70" s="277">
        <v>0</v>
      </c>
      <c r="UL70" s="277">
        <v>0</v>
      </c>
      <c r="UM70" s="277">
        <v>0</v>
      </c>
      <c r="UN70" s="277">
        <v>0</v>
      </c>
      <c r="UO70" s="277">
        <v>0</v>
      </c>
      <c r="UP70" s="277">
        <v>0</v>
      </c>
      <c r="UQ70" s="277">
        <v>0</v>
      </c>
      <c r="UR70" s="277">
        <v>0</v>
      </c>
      <c r="US70" s="277">
        <v>0</v>
      </c>
      <c r="UT70" s="277">
        <v>0</v>
      </c>
      <c r="UU70" s="277">
        <v>0</v>
      </c>
      <c r="UV70" s="277">
        <v>0</v>
      </c>
      <c r="UW70" s="277">
        <v>0</v>
      </c>
      <c r="UX70" s="277">
        <v>0</v>
      </c>
      <c r="UY70" s="277">
        <v>0</v>
      </c>
      <c r="UZ70" s="277">
        <v>0</v>
      </c>
      <c r="VA70" s="277">
        <v>0</v>
      </c>
      <c r="VB70" s="277">
        <v>0</v>
      </c>
      <c r="VC70" s="277">
        <v>0</v>
      </c>
      <c r="VD70" s="277">
        <v>0</v>
      </c>
      <c r="VE70" s="277">
        <v>0</v>
      </c>
      <c r="VF70" s="277">
        <v>0</v>
      </c>
      <c r="VG70" s="277">
        <v>0</v>
      </c>
      <c r="VH70" s="277">
        <v>0</v>
      </c>
      <c r="VI70" s="277">
        <v>0</v>
      </c>
      <c r="VJ70" s="277">
        <v>0</v>
      </c>
      <c r="VK70" s="277">
        <v>0</v>
      </c>
      <c r="VL70" s="277">
        <v>0</v>
      </c>
      <c r="VM70" s="277">
        <v>0</v>
      </c>
      <c r="VN70" s="277">
        <v>0</v>
      </c>
      <c r="VO70" s="277">
        <v>0</v>
      </c>
      <c r="VP70" s="277">
        <v>0</v>
      </c>
      <c r="VQ70" s="277">
        <v>0</v>
      </c>
      <c r="VR70" s="277">
        <v>0</v>
      </c>
      <c r="VS70" s="277">
        <v>0</v>
      </c>
      <c r="VT70" s="277">
        <v>0</v>
      </c>
      <c r="VU70" s="277">
        <v>0</v>
      </c>
      <c r="VV70" s="277">
        <v>0</v>
      </c>
      <c r="VW70" s="277">
        <v>0</v>
      </c>
      <c r="VX70" s="277">
        <v>0</v>
      </c>
      <c r="VY70" s="277">
        <v>0</v>
      </c>
      <c r="VZ70" s="277">
        <v>0</v>
      </c>
      <c r="WA70" s="277">
        <v>0</v>
      </c>
      <c r="WB70" s="277">
        <v>0</v>
      </c>
      <c r="WC70" s="277">
        <v>0</v>
      </c>
      <c r="WD70" s="277">
        <v>0</v>
      </c>
      <c r="WE70" s="277">
        <v>0</v>
      </c>
      <c r="WF70" s="277">
        <v>0</v>
      </c>
      <c r="WG70" s="277">
        <v>0</v>
      </c>
      <c r="WH70" s="277">
        <v>0</v>
      </c>
      <c r="WI70" s="277">
        <v>0</v>
      </c>
      <c r="WJ70" s="277">
        <v>0</v>
      </c>
      <c r="WK70" s="277">
        <v>0</v>
      </c>
      <c r="WL70" s="277">
        <v>0</v>
      </c>
      <c r="WM70" s="277">
        <v>0</v>
      </c>
      <c r="WN70" s="277">
        <v>0</v>
      </c>
      <c r="WO70" s="277">
        <v>0</v>
      </c>
      <c r="WP70" s="277">
        <v>0</v>
      </c>
      <c r="WQ70" s="277">
        <v>0</v>
      </c>
      <c r="WR70" s="277">
        <v>0</v>
      </c>
      <c r="WS70" s="277">
        <v>0</v>
      </c>
      <c r="WT70" s="277">
        <v>0</v>
      </c>
      <c r="WU70" s="277">
        <v>0</v>
      </c>
      <c r="WV70" s="277">
        <v>0</v>
      </c>
      <c r="WW70" s="277">
        <v>0</v>
      </c>
      <c r="WX70" s="277">
        <v>0</v>
      </c>
      <c r="WY70" s="277">
        <v>0</v>
      </c>
      <c r="WZ70" s="277">
        <v>0</v>
      </c>
      <c r="XA70" s="277">
        <v>0</v>
      </c>
      <c r="XB70" s="277">
        <v>0</v>
      </c>
      <c r="XC70" s="277">
        <v>0</v>
      </c>
      <c r="XD70" s="277">
        <v>0</v>
      </c>
      <c r="XE70" s="277">
        <v>0</v>
      </c>
      <c r="XF70" s="277">
        <v>0</v>
      </c>
      <c r="XG70" s="277">
        <v>0</v>
      </c>
      <c r="XH70" s="277">
        <v>0</v>
      </c>
      <c r="XI70" s="277">
        <v>0</v>
      </c>
      <c r="XJ70" s="277">
        <v>0</v>
      </c>
      <c r="XK70" s="277">
        <v>0</v>
      </c>
      <c r="XL70" s="277">
        <v>0</v>
      </c>
      <c r="XM70" s="277">
        <v>0</v>
      </c>
      <c r="XN70" s="277">
        <v>0</v>
      </c>
      <c r="XO70" s="277">
        <v>0</v>
      </c>
      <c r="XP70" s="277">
        <v>0</v>
      </c>
      <c r="XQ70" s="277">
        <v>0</v>
      </c>
      <c r="XR70" s="277">
        <v>0</v>
      </c>
      <c r="XS70" s="277">
        <v>0</v>
      </c>
      <c r="XT70" s="277">
        <v>0</v>
      </c>
      <c r="XU70" s="277">
        <v>0</v>
      </c>
      <c r="XV70" s="277">
        <v>0</v>
      </c>
      <c r="XW70" s="277">
        <v>0</v>
      </c>
      <c r="XX70" s="277">
        <v>0</v>
      </c>
      <c r="XY70" s="277">
        <v>0</v>
      </c>
      <c r="XZ70" s="277">
        <v>0</v>
      </c>
      <c r="YA70" s="277">
        <v>0</v>
      </c>
      <c r="YB70" s="277">
        <v>0</v>
      </c>
      <c r="YC70" s="277">
        <v>0</v>
      </c>
      <c r="YD70" s="277">
        <v>0</v>
      </c>
      <c r="YE70" s="277">
        <v>0</v>
      </c>
      <c r="YF70" s="277">
        <v>0</v>
      </c>
      <c r="YG70" s="277">
        <v>0</v>
      </c>
      <c r="YH70" s="277">
        <v>0</v>
      </c>
      <c r="YI70" s="277">
        <v>0</v>
      </c>
      <c r="YJ70" s="277">
        <v>0</v>
      </c>
      <c r="YK70" s="277">
        <v>0</v>
      </c>
      <c r="YL70" s="277">
        <v>0</v>
      </c>
      <c r="YM70" s="277">
        <v>0</v>
      </c>
      <c r="YN70" s="277">
        <v>0</v>
      </c>
      <c r="YO70" s="277">
        <v>0</v>
      </c>
      <c r="YP70" s="277">
        <v>0</v>
      </c>
      <c r="YQ70" s="277">
        <v>0</v>
      </c>
      <c r="YR70" s="277">
        <v>0</v>
      </c>
      <c r="YS70" s="277">
        <v>0</v>
      </c>
      <c r="YT70" s="277">
        <v>0</v>
      </c>
      <c r="YU70" s="277">
        <v>0</v>
      </c>
      <c r="YV70" s="277">
        <v>0</v>
      </c>
      <c r="YW70" s="277">
        <v>0</v>
      </c>
      <c r="YX70" s="277">
        <v>0</v>
      </c>
      <c r="YY70" s="277">
        <v>0</v>
      </c>
      <c r="YZ70" s="277">
        <v>0</v>
      </c>
      <c r="ZA70" s="277">
        <v>0</v>
      </c>
      <c r="ZB70" s="277">
        <v>0</v>
      </c>
      <c r="ZC70" s="277">
        <v>0</v>
      </c>
      <c r="ZD70" s="277">
        <v>0</v>
      </c>
      <c r="ZE70" s="277">
        <v>0</v>
      </c>
      <c r="ZF70" s="277">
        <v>0</v>
      </c>
      <c r="ZG70" s="277">
        <v>0</v>
      </c>
      <c r="ZH70" s="277">
        <v>0</v>
      </c>
      <c r="ZI70" s="277">
        <v>0</v>
      </c>
      <c r="ZJ70" s="277">
        <v>0</v>
      </c>
      <c r="ZK70" s="277">
        <v>0</v>
      </c>
      <c r="ZL70" s="277">
        <v>0</v>
      </c>
      <c r="ZM70" s="277">
        <v>0</v>
      </c>
      <c r="ZN70" s="277">
        <v>0</v>
      </c>
      <c r="ZO70" s="277">
        <v>0</v>
      </c>
      <c r="ZP70" s="277">
        <v>0</v>
      </c>
      <c r="ZQ70" s="277">
        <v>0</v>
      </c>
      <c r="ZR70" s="277">
        <v>0</v>
      </c>
      <c r="ZS70" s="277">
        <v>0</v>
      </c>
      <c r="ZT70" s="277">
        <v>0</v>
      </c>
      <c r="ZU70" s="277">
        <v>0</v>
      </c>
      <c r="ZV70" s="277">
        <v>0</v>
      </c>
      <c r="ZW70" s="277">
        <v>0</v>
      </c>
      <c r="ZX70" s="277">
        <v>0</v>
      </c>
      <c r="ZY70" s="277">
        <v>0</v>
      </c>
      <c r="ZZ70" s="277">
        <v>0</v>
      </c>
      <c r="AAA70" s="277">
        <v>0</v>
      </c>
      <c r="AAB70" s="277">
        <v>0</v>
      </c>
      <c r="AAC70" s="277">
        <v>0</v>
      </c>
      <c r="AAD70" s="277">
        <v>0</v>
      </c>
      <c r="AAE70" s="277">
        <v>0</v>
      </c>
      <c r="AAF70" s="277">
        <v>0</v>
      </c>
      <c r="AAG70" s="277">
        <v>0</v>
      </c>
      <c r="AAH70" s="277">
        <v>0</v>
      </c>
      <c r="AAI70" s="277">
        <v>0</v>
      </c>
      <c r="AAJ70" s="277">
        <v>0</v>
      </c>
      <c r="AAK70" s="277">
        <v>0</v>
      </c>
      <c r="AAL70" s="277">
        <v>0</v>
      </c>
      <c r="AAM70" s="277">
        <v>0</v>
      </c>
      <c r="AAN70" s="277">
        <v>0</v>
      </c>
      <c r="AAO70" s="181"/>
    </row>
    <row r="71" spans="3:736" ht="15" thickBot="1" x14ac:dyDescent="0.35">
      <c r="R71" s="294">
        <f>SUM(R51:R70)/60</f>
        <v>1.1372541615304774</v>
      </c>
      <c r="S71" s="294">
        <f>SUM(S51:S70)/60</f>
        <v>1.4059929653679653</v>
      </c>
      <c r="T71" s="294">
        <f>SUM(T51:T70)/60</f>
        <v>0</v>
      </c>
      <c r="V71" s="135">
        <f>SUM(V51:V70)</f>
        <v>68.235249691828642</v>
      </c>
      <c r="X71" s="293" t="s">
        <v>469</v>
      </c>
      <c r="Y71" s="293">
        <f>1.96*Y72/SQRT(COUNTIF(AA72:AAN72,"&gt;0"))</f>
        <v>6.2266178431567863E-2</v>
      </c>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277"/>
      <c r="BJ71" s="277"/>
      <c r="BK71" s="277"/>
      <c r="BL71" s="277"/>
      <c r="BM71" s="277"/>
      <c r="BN71" s="277"/>
      <c r="BO71" s="277"/>
      <c r="BP71" s="277"/>
      <c r="BQ71" s="277"/>
      <c r="BR71" s="277"/>
      <c r="BS71" s="277"/>
      <c r="BT71" s="277"/>
      <c r="BU71" s="277"/>
      <c r="BV71" s="277"/>
      <c r="BW71" s="277"/>
      <c r="BX71" s="277"/>
      <c r="BY71" s="277"/>
      <c r="BZ71" s="277"/>
      <c r="CA71" s="277"/>
      <c r="CB71" s="277"/>
      <c r="CC71" s="277"/>
      <c r="CD71" s="277"/>
      <c r="CE71" s="277"/>
      <c r="CF71" s="277"/>
      <c r="CG71" s="277"/>
      <c r="CH71" s="277"/>
      <c r="CI71" s="277"/>
      <c r="CJ71" s="277"/>
      <c r="CK71" s="277"/>
      <c r="CL71" s="277"/>
      <c r="CM71" s="277"/>
      <c r="CN71" s="277"/>
      <c r="CO71" s="277"/>
      <c r="CP71" s="277"/>
      <c r="CQ71" s="277"/>
      <c r="CR71" s="277"/>
      <c r="CS71" s="277"/>
      <c r="CT71" s="277"/>
      <c r="CU71" s="277"/>
      <c r="CV71" s="277"/>
      <c r="CW71" s="277"/>
      <c r="CX71" s="277"/>
      <c r="CY71" s="277"/>
      <c r="CZ71" s="277"/>
      <c r="DA71" s="277"/>
      <c r="DB71" s="277"/>
      <c r="DC71" s="277"/>
      <c r="DD71" s="277"/>
      <c r="DE71" s="277"/>
      <c r="DF71" s="277"/>
      <c r="DG71" s="277"/>
      <c r="DH71" s="277"/>
      <c r="DI71" s="277"/>
      <c r="DJ71" s="277"/>
      <c r="DK71" s="277"/>
      <c r="DL71" s="277"/>
      <c r="DM71" s="277"/>
      <c r="DN71" s="277"/>
      <c r="DO71" s="277"/>
      <c r="DP71" s="277"/>
      <c r="DQ71" s="277"/>
      <c r="DR71" s="277"/>
      <c r="DS71" s="277"/>
      <c r="DT71" s="277"/>
      <c r="DU71" s="277"/>
      <c r="DV71" s="277"/>
      <c r="DW71" s="277"/>
      <c r="DX71" s="277"/>
      <c r="DY71" s="277"/>
      <c r="DZ71" s="277"/>
      <c r="EA71" s="277"/>
      <c r="EB71" s="277"/>
      <c r="EC71" s="277"/>
      <c r="ED71" s="277"/>
      <c r="EE71" s="277"/>
      <c r="EF71" s="277"/>
      <c r="EG71" s="277"/>
      <c r="EH71" s="277"/>
      <c r="EI71" s="277"/>
      <c r="EJ71" s="277"/>
      <c r="EK71" s="277"/>
      <c r="EL71" s="277"/>
      <c r="EM71" s="277"/>
      <c r="EN71" s="277"/>
      <c r="EO71" s="277"/>
      <c r="EP71" s="277"/>
      <c r="EQ71" s="277"/>
      <c r="ER71" s="277"/>
      <c r="ES71" s="277"/>
      <c r="ET71" s="277"/>
      <c r="EU71" s="277"/>
      <c r="EV71" s="277"/>
      <c r="EW71" s="277"/>
      <c r="EX71" s="277"/>
      <c r="EY71" s="277"/>
      <c r="EZ71" s="277"/>
      <c r="FA71" s="277"/>
      <c r="FB71" s="277"/>
      <c r="FC71" s="277"/>
      <c r="FD71" s="277"/>
      <c r="FE71" s="277"/>
      <c r="FF71" s="277"/>
      <c r="FG71" s="277"/>
      <c r="FH71" s="277"/>
      <c r="FI71" s="277"/>
      <c r="FJ71" s="277"/>
      <c r="FK71" s="277"/>
      <c r="FL71" s="277"/>
      <c r="FM71" s="277"/>
      <c r="FN71" s="277"/>
      <c r="FO71" s="277"/>
      <c r="FP71" s="277"/>
      <c r="FQ71" s="277"/>
      <c r="FR71" s="277"/>
      <c r="FS71" s="277"/>
      <c r="FT71" s="277"/>
      <c r="FU71" s="277"/>
      <c r="FV71" s="277"/>
      <c r="FW71" s="277"/>
      <c r="FX71" s="277"/>
      <c r="FY71" s="277"/>
      <c r="FZ71" s="277"/>
      <c r="GA71" s="277"/>
      <c r="GB71" s="277"/>
      <c r="GC71" s="277"/>
      <c r="GD71" s="277"/>
      <c r="GE71" s="277"/>
      <c r="GF71" s="277"/>
      <c r="GG71" s="277"/>
      <c r="GH71" s="277"/>
      <c r="GI71" s="277"/>
      <c r="GJ71" s="277"/>
      <c r="GK71" s="277"/>
      <c r="GL71" s="277"/>
      <c r="GM71" s="277"/>
      <c r="GN71" s="277"/>
      <c r="GO71" s="277"/>
      <c r="GP71" s="277"/>
      <c r="GQ71" s="277"/>
      <c r="GR71" s="277"/>
      <c r="GS71" s="277"/>
      <c r="GT71" s="277"/>
      <c r="GU71" s="277"/>
      <c r="GV71" s="277"/>
      <c r="GW71" s="277"/>
      <c r="GX71" s="277"/>
      <c r="GY71" s="277"/>
      <c r="GZ71" s="277"/>
      <c r="HA71" s="277"/>
      <c r="HB71" s="277"/>
      <c r="HC71" s="277"/>
      <c r="HD71" s="277"/>
      <c r="HE71" s="277"/>
      <c r="HF71" s="277"/>
      <c r="HG71" s="277"/>
      <c r="HH71" s="277"/>
      <c r="HI71" s="277"/>
      <c r="HJ71" s="277"/>
      <c r="HK71" s="277"/>
      <c r="HL71" s="277"/>
      <c r="HM71" s="277"/>
      <c r="HN71" s="277"/>
      <c r="HO71" s="277"/>
      <c r="HP71" s="277"/>
      <c r="HQ71" s="277"/>
      <c r="HR71" s="277"/>
      <c r="HS71" s="277"/>
      <c r="HT71" s="277"/>
      <c r="HU71" s="277"/>
      <c r="HV71" s="277"/>
      <c r="HW71" s="277"/>
      <c r="HX71" s="277"/>
      <c r="HY71" s="277"/>
      <c r="HZ71" s="277"/>
      <c r="IA71" s="277"/>
      <c r="IB71" s="277"/>
      <c r="IC71" s="277"/>
      <c r="ID71" s="277"/>
      <c r="IE71" s="277"/>
      <c r="IF71" s="277"/>
      <c r="IG71" s="277"/>
      <c r="IH71" s="277"/>
      <c r="II71" s="277"/>
      <c r="IJ71" s="277"/>
      <c r="IK71" s="277"/>
      <c r="IL71" s="277"/>
      <c r="IM71" s="277"/>
      <c r="IN71" s="277"/>
      <c r="IO71" s="277"/>
      <c r="IP71" s="277"/>
      <c r="IQ71" s="277"/>
      <c r="IR71" s="277"/>
      <c r="IS71" s="277"/>
      <c r="IT71" s="277"/>
      <c r="IU71" s="277"/>
      <c r="IV71" s="277"/>
      <c r="IW71" s="277"/>
      <c r="IX71" s="277"/>
      <c r="IY71" s="277"/>
      <c r="IZ71" s="277"/>
      <c r="JA71" s="277"/>
      <c r="JB71" s="277"/>
      <c r="JC71" s="277"/>
      <c r="JD71" s="277"/>
      <c r="JE71" s="277"/>
      <c r="JF71" s="277"/>
      <c r="JG71" s="277"/>
      <c r="JH71" s="277"/>
      <c r="JI71" s="277"/>
      <c r="JJ71" s="277"/>
      <c r="JK71" s="277"/>
      <c r="JL71" s="277"/>
      <c r="JM71" s="277"/>
      <c r="JN71" s="277"/>
      <c r="JO71" s="277"/>
      <c r="JP71" s="277"/>
      <c r="JQ71" s="277"/>
      <c r="JR71" s="277"/>
      <c r="JS71" s="277"/>
      <c r="JT71" s="277"/>
      <c r="JU71" s="277"/>
      <c r="JV71" s="277"/>
      <c r="JW71" s="277"/>
      <c r="JX71" s="277"/>
      <c r="JY71" s="277"/>
      <c r="JZ71" s="277"/>
      <c r="KA71" s="277"/>
      <c r="KB71" s="277"/>
      <c r="KC71" s="277"/>
      <c r="KD71" s="277"/>
      <c r="KE71" s="277"/>
      <c r="KF71" s="277"/>
      <c r="KG71" s="277"/>
      <c r="KH71" s="277"/>
      <c r="KI71" s="277"/>
      <c r="KJ71" s="277"/>
      <c r="KK71" s="277"/>
      <c r="KL71" s="277"/>
      <c r="KM71" s="277"/>
      <c r="KN71" s="277"/>
      <c r="KO71" s="277"/>
      <c r="KP71" s="277"/>
      <c r="KQ71" s="277"/>
      <c r="KR71" s="277"/>
      <c r="KS71" s="277"/>
      <c r="KT71" s="277"/>
      <c r="KU71" s="277"/>
      <c r="KV71" s="277"/>
      <c r="KW71" s="277"/>
      <c r="KX71" s="277"/>
      <c r="KY71" s="277"/>
      <c r="KZ71" s="277"/>
      <c r="LA71" s="277"/>
      <c r="LB71" s="277"/>
      <c r="LC71" s="277"/>
      <c r="LD71" s="277"/>
      <c r="LE71" s="277"/>
      <c r="LF71" s="277"/>
      <c r="LG71" s="277"/>
      <c r="LH71" s="277"/>
      <c r="LI71" s="277"/>
      <c r="LJ71" s="277"/>
      <c r="LK71" s="277"/>
      <c r="LL71" s="277"/>
      <c r="LM71" s="277"/>
      <c r="LN71" s="277"/>
      <c r="LO71" s="277"/>
      <c r="LP71" s="277"/>
      <c r="LQ71" s="277"/>
      <c r="LR71" s="277"/>
      <c r="LS71" s="277"/>
      <c r="LT71" s="277"/>
      <c r="LU71" s="277"/>
      <c r="LV71" s="277"/>
      <c r="LW71" s="277"/>
      <c r="LX71" s="277"/>
      <c r="LY71" s="277"/>
      <c r="LZ71" s="277"/>
      <c r="MA71" s="277"/>
      <c r="MB71" s="277"/>
      <c r="MC71" s="277"/>
      <c r="MD71" s="277"/>
      <c r="ME71" s="277"/>
      <c r="MF71" s="277"/>
      <c r="MG71" s="277"/>
      <c r="MH71" s="277"/>
      <c r="MI71" s="277"/>
      <c r="MJ71" s="277"/>
      <c r="MK71" s="277"/>
      <c r="ML71" s="277"/>
      <c r="MM71" s="277"/>
      <c r="MN71" s="277"/>
      <c r="MO71" s="277"/>
      <c r="MP71" s="277"/>
      <c r="MQ71" s="277"/>
      <c r="MR71" s="277"/>
      <c r="MS71" s="277"/>
      <c r="MT71" s="277"/>
      <c r="MU71" s="277"/>
      <c r="MV71" s="277"/>
      <c r="MW71" s="277"/>
      <c r="MX71" s="277"/>
      <c r="MY71" s="277"/>
      <c r="MZ71" s="277"/>
      <c r="NA71" s="277"/>
      <c r="NB71" s="277"/>
      <c r="NC71" s="277"/>
      <c r="ND71" s="277"/>
      <c r="NE71" s="277"/>
      <c r="NF71" s="277"/>
      <c r="NG71" s="277"/>
      <c r="NH71" s="277"/>
      <c r="NI71" s="277"/>
      <c r="NJ71" s="277"/>
      <c r="NK71" s="277"/>
      <c r="NL71" s="277"/>
      <c r="NM71" s="277"/>
      <c r="NN71" s="277"/>
      <c r="NO71" s="277"/>
      <c r="NP71" s="277"/>
      <c r="NQ71" s="277"/>
      <c r="NR71" s="277"/>
      <c r="NS71" s="277"/>
      <c r="NT71" s="277"/>
      <c r="NU71" s="277"/>
      <c r="NV71" s="277"/>
      <c r="NW71" s="277"/>
      <c r="NX71" s="277"/>
      <c r="NY71" s="277"/>
      <c r="NZ71" s="277"/>
      <c r="OA71" s="277"/>
      <c r="OB71" s="277"/>
      <c r="OC71" s="277"/>
      <c r="OD71" s="277"/>
      <c r="OE71" s="277"/>
      <c r="OF71" s="277"/>
      <c r="OG71" s="277"/>
      <c r="OH71" s="277"/>
      <c r="OI71" s="277"/>
      <c r="OJ71" s="277"/>
      <c r="OK71" s="277"/>
      <c r="OL71" s="277"/>
      <c r="OM71" s="277"/>
      <c r="ON71" s="277"/>
      <c r="OO71" s="277"/>
      <c r="OP71" s="277"/>
      <c r="OQ71" s="277"/>
      <c r="OR71" s="277"/>
      <c r="OS71" s="277"/>
      <c r="OT71" s="277"/>
      <c r="OU71" s="277"/>
      <c r="OV71" s="277"/>
      <c r="OW71" s="277"/>
      <c r="OX71" s="277"/>
      <c r="OY71" s="277"/>
      <c r="OZ71" s="277"/>
      <c r="PA71" s="277"/>
      <c r="PB71" s="277"/>
      <c r="PC71" s="277"/>
      <c r="PD71" s="277"/>
      <c r="PE71" s="277"/>
      <c r="PF71" s="277"/>
      <c r="PG71" s="277"/>
      <c r="PH71" s="277"/>
      <c r="PI71" s="277"/>
      <c r="PJ71" s="277"/>
      <c r="PK71" s="277"/>
      <c r="PL71" s="277"/>
      <c r="PM71" s="277"/>
      <c r="PN71" s="277"/>
      <c r="PO71" s="277"/>
      <c r="PP71" s="277"/>
      <c r="PQ71" s="277"/>
      <c r="PR71" s="277"/>
      <c r="PS71" s="277"/>
      <c r="PT71" s="277"/>
      <c r="PU71" s="277"/>
      <c r="PV71" s="277"/>
      <c r="PW71" s="277"/>
      <c r="PX71" s="277"/>
      <c r="PY71" s="277"/>
      <c r="PZ71" s="277"/>
      <c r="QA71" s="277"/>
      <c r="QB71" s="277"/>
      <c r="QC71" s="277"/>
      <c r="QD71" s="277"/>
      <c r="QE71" s="277"/>
      <c r="QF71" s="277"/>
      <c r="QG71" s="277"/>
      <c r="QH71" s="277"/>
      <c r="QI71" s="277"/>
      <c r="QJ71" s="277"/>
      <c r="QK71" s="277"/>
      <c r="QL71" s="277"/>
      <c r="QM71" s="277"/>
      <c r="QN71" s="277"/>
      <c r="QO71" s="277"/>
      <c r="QP71" s="277"/>
      <c r="QQ71" s="277"/>
      <c r="QR71" s="277"/>
      <c r="QS71" s="277"/>
      <c r="QT71" s="277"/>
      <c r="QU71" s="277"/>
      <c r="QV71" s="277"/>
      <c r="QW71" s="277"/>
      <c r="QX71" s="277"/>
      <c r="QY71" s="277"/>
      <c r="QZ71" s="277"/>
      <c r="RA71" s="277"/>
      <c r="RB71" s="277"/>
      <c r="RC71" s="277"/>
      <c r="RD71" s="277"/>
      <c r="RE71" s="277"/>
      <c r="RF71" s="277"/>
      <c r="RG71" s="277"/>
      <c r="RH71" s="277"/>
      <c r="RI71" s="277"/>
      <c r="RJ71" s="277"/>
      <c r="RK71" s="277"/>
      <c r="RL71" s="277"/>
      <c r="RM71" s="277"/>
      <c r="RN71" s="277"/>
      <c r="RO71" s="277"/>
      <c r="RP71" s="277"/>
      <c r="RQ71" s="277"/>
      <c r="RR71" s="277"/>
      <c r="RS71" s="277"/>
      <c r="RT71" s="277"/>
      <c r="RU71" s="277"/>
      <c r="RV71" s="277"/>
      <c r="RW71" s="277"/>
      <c r="RX71" s="277"/>
      <c r="RY71" s="277"/>
      <c r="RZ71" s="277"/>
      <c r="SA71" s="277"/>
      <c r="SB71" s="277"/>
      <c r="SC71" s="277"/>
      <c r="SD71" s="277"/>
      <c r="SE71" s="277"/>
      <c r="SF71" s="277"/>
      <c r="SG71" s="277"/>
      <c r="SH71" s="277"/>
      <c r="SI71" s="277"/>
      <c r="SJ71" s="277"/>
      <c r="SK71" s="277"/>
      <c r="SL71" s="277"/>
      <c r="SM71" s="277"/>
      <c r="SN71" s="277"/>
      <c r="SO71" s="277"/>
      <c r="SP71" s="277"/>
      <c r="SQ71" s="277"/>
      <c r="SR71" s="277"/>
      <c r="SS71" s="277"/>
      <c r="ST71" s="277"/>
      <c r="SU71" s="277"/>
      <c r="SV71" s="277"/>
      <c r="SW71" s="277"/>
      <c r="SX71" s="277"/>
      <c r="SY71" s="277"/>
      <c r="SZ71" s="277"/>
      <c r="TA71" s="277"/>
      <c r="TB71" s="277"/>
      <c r="TC71" s="277"/>
      <c r="TD71" s="277"/>
      <c r="TE71" s="277"/>
      <c r="TF71" s="277"/>
      <c r="TG71" s="277"/>
      <c r="TH71" s="277"/>
      <c r="TI71" s="277"/>
      <c r="TJ71" s="277"/>
      <c r="TK71" s="277"/>
      <c r="TL71" s="277"/>
      <c r="TM71" s="277"/>
      <c r="TN71" s="277"/>
      <c r="TO71" s="277"/>
      <c r="TP71" s="277"/>
      <c r="TQ71" s="277"/>
      <c r="TR71" s="277"/>
      <c r="TS71" s="277"/>
      <c r="TT71" s="277"/>
      <c r="TU71" s="277"/>
      <c r="TV71" s="277"/>
      <c r="TW71" s="277"/>
      <c r="TX71" s="277"/>
      <c r="TY71" s="277"/>
      <c r="TZ71" s="277"/>
      <c r="UA71" s="277"/>
      <c r="UB71" s="277"/>
      <c r="UC71" s="277"/>
      <c r="UD71" s="277"/>
      <c r="UE71" s="277"/>
      <c r="UF71" s="277"/>
      <c r="UG71" s="277"/>
      <c r="UH71" s="277"/>
      <c r="UI71" s="277"/>
      <c r="UJ71" s="277"/>
      <c r="UK71" s="277"/>
      <c r="UL71" s="277"/>
      <c r="UM71" s="277"/>
      <c r="UN71" s="277"/>
      <c r="UO71" s="277"/>
      <c r="UP71" s="277"/>
      <c r="UQ71" s="277"/>
      <c r="UR71" s="277"/>
      <c r="US71" s="277"/>
      <c r="UT71" s="277"/>
      <c r="UU71" s="277"/>
      <c r="UV71" s="277"/>
      <c r="UW71" s="277"/>
      <c r="UX71" s="277"/>
      <c r="UY71" s="277"/>
      <c r="UZ71" s="277"/>
      <c r="VA71" s="277"/>
      <c r="VB71" s="277"/>
      <c r="VC71" s="277"/>
      <c r="VD71" s="277"/>
      <c r="VE71" s="277"/>
      <c r="VF71" s="277"/>
      <c r="VG71" s="277"/>
      <c r="VH71" s="277"/>
      <c r="VI71" s="277"/>
      <c r="VJ71" s="277"/>
      <c r="VK71" s="277"/>
      <c r="VL71" s="277"/>
      <c r="VM71" s="277"/>
      <c r="VN71" s="277"/>
      <c r="VO71" s="277"/>
      <c r="VP71" s="277"/>
      <c r="VQ71" s="277"/>
      <c r="VR71" s="277"/>
      <c r="VS71" s="277"/>
      <c r="VT71" s="277"/>
      <c r="VU71" s="277"/>
      <c r="VV71" s="277"/>
      <c r="VW71" s="277"/>
      <c r="VX71" s="277"/>
      <c r="VY71" s="277"/>
      <c r="VZ71" s="277"/>
      <c r="WA71" s="277"/>
      <c r="WB71" s="277"/>
      <c r="WC71" s="277"/>
      <c r="WD71" s="277"/>
      <c r="WE71" s="277"/>
      <c r="WF71" s="277"/>
      <c r="WG71" s="277"/>
      <c r="WH71" s="277"/>
      <c r="WI71" s="277"/>
      <c r="WJ71" s="277"/>
      <c r="WK71" s="277"/>
      <c r="WL71" s="277"/>
      <c r="WM71" s="277"/>
      <c r="WN71" s="277"/>
      <c r="WO71" s="277"/>
      <c r="WP71" s="277"/>
      <c r="WQ71" s="277"/>
      <c r="WR71" s="277"/>
      <c r="WS71" s="277"/>
      <c r="WT71" s="277"/>
      <c r="WU71" s="277"/>
      <c r="WV71" s="277"/>
      <c r="WW71" s="277"/>
      <c r="WX71" s="277"/>
      <c r="WY71" s="277"/>
      <c r="WZ71" s="277"/>
      <c r="XA71" s="277"/>
      <c r="XB71" s="277"/>
      <c r="XC71" s="277"/>
      <c r="XD71" s="277"/>
      <c r="XE71" s="277"/>
      <c r="XF71" s="277"/>
      <c r="XG71" s="277"/>
      <c r="XH71" s="277"/>
      <c r="XI71" s="277"/>
      <c r="XJ71" s="277"/>
      <c r="XK71" s="277"/>
      <c r="XL71" s="277"/>
      <c r="XM71" s="277"/>
      <c r="XN71" s="277"/>
      <c r="XO71" s="277"/>
      <c r="XP71" s="277"/>
      <c r="XQ71" s="277"/>
      <c r="XR71" s="277"/>
      <c r="XS71" s="277"/>
      <c r="XT71" s="277"/>
      <c r="XU71" s="277"/>
      <c r="XV71" s="277"/>
      <c r="XW71" s="277"/>
      <c r="XX71" s="277"/>
      <c r="XY71" s="277"/>
      <c r="XZ71" s="277"/>
      <c r="YA71" s="277"/>
      <c r="YB71" s="277"/>
      <c r="YC71" s="277"/>
      <c r="YD71" s="277"/>
      <c r="YE71" s="277"/>
      <c r="YF71" s="277"/>
      <c r="YG71" s="277"/>
      <c r="YH71" s="277"/>
      <c r="YI71" s="277"/>
      <c r="YJ71" s="277"/>
      <c r="YK71" s="277"/>
      <c r="YL71" s="277"/>
      <c r="YM71" s="277"/>
      <c r="YN71" s="277"/>
      <c r="YO71" s="277"/>
      <c r="YP71" s="277"/>
      <c r="YQ71" s="277"/>
      <c r="YR71" s="277"/>
      <c r="YS71" s="277"/>
      <c r="YT71" s="277"/>
      <c r="YU71" s="277"/>
      <c r="YV71" s="277"/>
      <c r="YW71" s="277"/>
      <c r="YX71" s="277"/>
      <c r="YY71" s="277"/>
      <c r="YZ71" s="277"/>
      <c r="ZA71" s="277"/>
      <c r="ZB71" s="277"/>
      <c r="ZC71" s="277"/>
      <c r="ZD71" s="277"/>
      <c r="ZE71" s="277"/>
      <c r="ZF71" s="277"/>
      <c r="ZG71" s="277"/>
      <c r="ZH71" s="277"/>
      <c r="ZI71" s="277"/>
      <c r="ZJ71" s="277"/>
      <c r="ZK71" s="277"/>
      <c r="ZL71" s="277"/>
      <c r="ZM71" s="277"/>
      <c r="ZN71" s="277"/>
      <c r="ZO71" s="277"/>
      <c r="ZP71" s="277"/>
      <c r="ZQ71" s="277"/>
      <c r="ZR71" s="277"/>
      <c r="ZS71" s="277"/>
      <c r="ZT71" s="277"/>
      <c r="ZU71" s="277"/>
      <c r="ZV71" s="277"/>
      <c r="ZW71" s="277"/>
      <c r="ZX71" s="277"/>
      <c r="ZY71" s="277"/>
      <c r="ZZ71" s="277"/>
      <c r="AAA71" s="277"/>
      <c r="AAB71" s="277"/>
      <c r="AAC71" s="277"/>
      <c r="AAD71" s="277"/>
      <c r="AAE71" s="277"/>
      <c r="AAF71" s="277"/>
      <c r="AAG71" s="277"/>
      <c r="AAH71" s="277"/>
      <c r="AAI71" s="277"/>
      <c r="AAJ71" s="277"/>
      <c r="AAK71" s="277"/>
      <c r="AAL71" s="277"/>
      <c r="AAM71" s="277"/>
      <c r="AAN71" s="277"/>
      <c r="AAO71" s="181"/>
    </row>
    <row r="72" spans="3:736" ht="15" thickBot="1" x14ac:dyDescent="0.35">
      <c r="U72" t="s">
        <v>206</v>
      </c>
      <c r="V72">
        <f>4*20*VLOOKUP(U72,Old!$A$85:$C$87,2,FALSE)</f>
        <v>240</v>
      </c>
      <c r="W72">
        <v>360</v>
      </c>
      <c r="X72" s="214" t="s">
        <v>471</v>
      </c>
      <c r="Y72" s="296" cm="1">
        <f t="array" ref="Y72">_xlfn.STDEV.S(IF(AA72:AAN72&gt;0, AA72:AAN72))</f>
        <v>0.34067876221895055</v>
      </c>
      <c r="Z72" t="s">
        <v>66</v>
      </c>
      <c r="AA72">
        <f>IFERROR(SUMPRODUCT(AA51:AA70,$Q$51:$Q$70)/60,"")</f>
        <v>0</v>
      </c>
      <c r="AB72">
        <f t="shared" ref="AB72:CM72" si="110">IFERROR(SUMPRODUCT(AB51:AB70,$Q$51:$Q$70)/60,"")</f>
        <v>0</v>
      </c>
      <c r="AC72">
        <f>IFERROR(SUMPRODUCT(AC51:AC70,$Q$51:$Q$70)/60,"")</f>
        <v>0</v>
      </c>
      <c r="AD72">
        <f t="shared" si="110"/>
        <v>0</v>
      </c>
      <c r="AE72">
        <f t="shared" si="110"/>
        <v>0</v>
      </c>
      <c r="AF72">
        <f t="shared" si="110"/>
        <v>0</v>
      </c>
      <c r="AG72">
        <f t="shared" si="110"/>
        <v>0</v>
      </c>
      <c r="AH72">
        <f t="shared" si="110"/>
        <v>0</v>
      </c>
      <c r="AI72">
        <f t="shared" si="110"/>
        <v>0</v>
      </c>
      <c r="AJ72">
        <f t="shared" si="110"/>
        <v>0</v>
      </c>
      <c r="AK72">
        <f t="shared" si="110"/>
        <v>0</v>
      </c>
      <c r="AL72">
        <f t="shared" si="110"/>
        <v>0</v>
      </c>
      <c r="AM72">
        <f t="shared" si="110"/>
        <v>0</v>
      </c>
      <c r="AN72">
        <f t="shared" si="110"/>
        <v>0</v>
      </c>
      <c r="AO72">
        <f t="shared" si="110"/>
        <v>0</v>
      </c>
      <c r="AP72">
        <f t="shared" si="110"/>
        <v>0</v>
      </c>
      <c r="AQ72">
        <f t="shared" si="110"/>
        <v>0</v>
      </c>
      <c r="AR72">
        <f t="shared" si="110"/>
        <v>0</v>
      </c>
      <c r="AS72">
        <f t="shared" si="110"/>
        <v>0</v>
      </c>
      <c r="AT72">
        <f t="shared" si="110"/>
        <v>0</v>
      </c>
      <c r="AU72">
        <f t="shared" si="110"/>
        <v>0</v>
      </c>
      <c r="AV72">
        <f t="shared" si="110"/>
        <v>0</v>
      </c>
      <c r="AW72">
        <f t="shared" si="110"/>
        <v>0</v>
      </c>
      <c r="AX72">
        <f t="shared" si="110"/>
        <v>0</v>
      </c>
      <c r="AY72">
        <f t="shared" si="110"/>
        <v>0</v>
      </c>
      <c r="AZ72">
        <f t="shared" si="110"/>
        <v>0</v>
      </c>
      <c r="BA72">
        <f t="shared" si="110"/>
        <v>0</v>
      </c>
      <c r="BB72">
        <f t="shared" si="110"/>
        <v>0</v>
      </c>
      <c r="BC72">
        <f t="shared" si="110"/>
        <v>0</v>
      </c>
      <c r="BD72">
        <f t="shared" si="110"/>
        <v>0</v>
      </c>
      <c r="BE72">
        <f t="shared" si="110"/>
        <v>0</v>
      </c>
      <c r="BF72">
        <f t="shared" si="110"/>
        <v>0</v>
      </c>
      <c r="BG72">
        <f t="shared" si="110"/>
        <v>0</v>
      </c>
      <c r="BH72">
        <f t="shared" si="110"/>
        <v>0</v>
      </c>
      <c r="BI72">
        <f t="shared" si="110"/>
        <v>0</v>
      </c>
      <c r="BJ72">
        <f t="shared" si="110"/>
        <v>0</v>
      </c>
      <c r="BK72">
        <f t="shared" si="110"/>
        <v>0</v>
      </c>
      <c r="BL72">
        <f t="shared" si="110"/>
        <v>0</v>
      </c>
      <c r="BM72">
        <f t="shared" si="110"/>
        <v>0</v>
      </c>
      <c r="BN72">
        <f t="shared" si="110"/>
        <v>0</v>
      </c>
      <c r="BO72">
        <f t="shared" si="110"/>
        <v>0</v>
      </c>
      <c r="BP72">
        <f t="shared" si="110"/>
        <v>0</v>
      </c>
      <c r="BQ72">
        <f t="shared" si="110"/>
        <v>0</v>
      </c>
      <c r="BR72">
        <f t="shared" si="110"/>
        <v>0</v>
      </c>
      <c r="BS72">
        <f t="shared" si="110"/>
        <v>0</v>
      </c>
      <c r="BT72">
        <f t="shared" si="110"/>
        <v>0</v>
      </c>
      <c r="BU72">
        <f t="shared" si="110"/>
        <v>0</v>
      </c>
      <c r="BV72">
        <f t="shared" si="110"/>
        <v>0</v>
      </c>
      <c r="BW72">
        <f t="shared" si="110"/>
        <v>0</v>
      </c>
      <c r="BX72">
        <f t="shared" si="110"/>
        <v>0</v>
      </c>
      <c r="BY72">
        <f t="shared" si="110"/>
        <v>0</v>
      </c>
      <c r="BZ72">
        <f t="shared" si="110"/>
        <v>0</v>
      </c>
      <c r="CA72">
        <f t="shared" si="110"/>
        <v>0</v>
      </c>
      <c r="CB72">
        <f t="shared" si="110"/>
        <v>0</v>
      </c>
      <c r="CC72">
        <f t="shared" si="110"/>
        <v>0</v>
      </c>
      <c r="CD72">
        <f t="shared" si="110"/>
        <v>0</v>
      </c>
      <c r="CE72">
        <f t="shared" si="110"/>
        <v>0</v>
      </c>
      <c r="CF72">
        <f t="shared" si="110"/>
        <v>0</v>
      </c>
      <c r="CG72">
        <f t="shared" si="110"/>
        <v>0</v>
      </c>
      <c r="CH72">
        <f t="shared" si="110"/>
        <v>0</v>
      </c>
      <c r="CI72">
        <f t="shared" si="110"/>
        <v>0</v>
      </c>
      <c r="CJ72">
        <f t="shared" si="110"/>
        <v>0</v>
      </c>
      <c r="CK72">
        <f t="shared" si="110"/>
        <v>0</v>
      </c>
      <c r="CL72">
        <f t="shared" si="110"/>
        <v>0</v>
      </c>
      <c r="CM72">
        <f t="shared" si="110"/>
        <v>0</v>
      </c>
      <c r="CN72">
        <f t="shared" ref="CN72:EY72" si="111">IFERROR(SUMPRODUCT(CN51:CN70,$Q$51:$Q$70)/60,"")</f>
        <v>0</v>
      </c>
      <c r="CO72">
        <f t="shared" si="111"/>
        <v>0</v>
      </c>
      <c r="CP72">
        <f t="shared" si="111"/>
        <v>0</v>
      </c>
      <c r="CQ72">
        <f t="shared" si="111"/>
        <v>0</v>
      </c>
      <c r="CR72">
        <f t="shared" si="111"/>
        <v>0</v>
      </c>
      <c r="CS72">
        <f t="shared" si="111"/>
        <v>0</v>
      </c>
      <c r="CT72">
        <f t="shared" si="111"/>
        <v>0</v>
      </c>
      <c r="CU72">
        <f t="shared" si="111"/>
        <v>0</v>
      </c>
      <c r="CV72">
        <f t="shared" si="111"/>
        <v>0</v>
      </c>
      <c r="CW72">
        <f t="shared" si="111"/>
        <v>0</v>
      </c>
      <c r="CX72">
        <f t="shared" si="111"/>
        <v>0</v>
      </c>
      <c r="CY72">
        <f t="shared" si="111"/>
        <v>0</v>
      </c>
      <c r="CZ72">
        <f t="shared" si="111"/>
        <v>0.25833333333333336</v>
      </c>
      <c r="DA72">
        <f t="shared" si="111"/>
        <v>0</v>
      </c>
      <c r="DB72">
        <f t="shared" si="111"/>
        <v>0</v>
      </c>
      <c r="DC72">
        <f t="shared" si="111"/>
        <v>0</v>
      </c>
      <c r="DD72">
        <f t="shared" si="111"/>
        <v>0</v>
      </c>
      <c r="DE72">
        <f t="shared" si="111"/>
        <v>0</v>
      </c>
      <c r="DF72">
        <f t="shared" si="111"/>
        <v>0</v>
      </c>
      <c r="DG72">
        <f t="shared" si="111"/>
        <v>0.29333333333333333</v>
      </c>
      <c r="DH72">
        <f t="shared" si="111"/>
        <v>0</v>
      </c>
      <c r="DI72">
        <f t="shared" si="111"/>
        <v>0</v>
      </c>
      <c r="DJ72">
        <f t="shared" si="111"/>
        <v>0</v>
      </c>
      <c r="DK72">
        <f t="shared" si="111"/>
        <v>0</v>
      </c>
      <c r="DL72">
        <f t="shared" si="111"/>
        <v>0</v>
      </c>
      <c r="DM72">
        <f t="shared" si="111"/>
        <v>0</v>
      </c>
      <c r="DN72">
        <f t="shared" si="111"/>
        <v>0</v>
      </c>
      <c r="DO72">
        <f t="shared" si="111"/>
        <v>0</v>
      </c>
      <c r="DP72">
        <f t="shared" si="111"/>
        <v>0</v>
      </c>
      <c r="DQ72">
        <f t="shared" si="111"/>
        <v>0</v>
      </c>
      <c r="DR72">
        <f t="shared" si="111"/>
        <v>0</v>
      </c>
      <c r="DS72">
        <f t="shared" si="111"/>
        <v>0</v>
      </c>
      <c r="DT72">
        <f t="shared" si="111"/>
        <v>0</v>
      </c>
      <c r="DU72">
        <f t="shared" si="111"/>
        <v>0</v>
      </c>
      <c r="DV72">
        <f t="shared" si="111"/>
        <v>0</v>
      </c>
      <c r="DW72">
        <f t="shared" si="111"/>
        <v>0</v>
      </c>
      <c r="DX72">
        <f t="shared" si="111"/>
        <v>0</v>
      </c>
      <c r="DY72">
        <f t="shared" si="111"/>
        <v>0</v>
      </c>
      <c r="DZ72">
        <f t="shared" si="111"/>
        <v>0</v>
      </c>
      <c r="EA72">
        <f t="shared" si="111"/>
        <v>0</v>
      </c>
      <c r="EB72">
        <f t="shared" si="111"/>
        <v>0</v>
      </c>
      <c r="EC72">
        <f t="shared" si="111"/>
        <v>0</v>
      </c>
      <c r="ED72">
        <f t="shared" si="111"/>
        <v>0</v>
      </c>
      <c r="EE72">
        <f t="shared" si="111"/>
        <v>0</v>
      </c>
      <c r="EF72">
        <f t="shared" si="111"/>
        <v>0</v>
      </c>
      <c r="EG72">
        <f t="shared" si="111"/>
        <v>0</v>
      </c>
      <c r="EH72">
        <f t="shared" si="111"/>
        <v>0</v>
      </c>
      <c r="EI72">
        <f t="shared" si="111"/>
        <v>0</v>
      </c>
      <c r="EJ72">
        <f t="shared" si="111"/>
        <v>0</v>
      </c>
      <c r="EK72">
        <f t="shared" si="111"/>
        <v>0</v>
      </c>
      <c r="EL72">
        <f t="shared" si="111"/>
        <v>0</v>
      </c>
      <c r="EM72">
        <f t="shared" si="111"/>
        <v>0</v>
      </c>
      <c r="EN72">
        <f t="shared" si="111"/>
        <v>0</v>
      </c>
      <c r="EO72">
        <f t="shared" si="111"/>
        <v>0</v>
      </c>
      <c r="EP72">
        <f t="shared" si="111"/>
        <v>0</v>
      </c>
      <c r="EQ72">
        <f t="shared" si="111"/>
        <v>0</v>
      </c>
      <c r="ER72">
        <f t="shared" si="111"/>
        <v>0</v>
      </c>
      <c r="ES72">
        <f t="shared" si="111"/>
        <v>0</v>
      </c>
      <c r="ET72">
        <f t="shared" si="111"/>
        <v>0</v>
      </c>
      <c r="EU72">
        <f t="shared" si="111"/>
        <v>0</v>
      </c>
      <c r="EV72">
        <f t="shared" si="111"/>
        <v>0</v>
      </c>
      <c r="EW72">
        <f t="shared" si="111"/>
        <v>0</v>
      </c>
      <c r="EX72">
        <f t="shared" si="111"/>
        <v>0</v>
      </c>
      <c r="EY72">
        <f t="shared" si="111"/>
        <v>0</v>
      </c>
      <c r="EZ72">
        <f t="shared" ref="EZ72:HK72" si="112">IFERROR(SUMPRODUCT(EZ51:EZ70,$Q$51:$Q$70)/60,"")</f>
        <v>0</v>
      </c>
      <c r="FA72">
        <f t="shared" si="112"/>
        <v>0</v>
      </c>
      <c r="FB72">
        <f t="shared" si="112"/>
        <v>0</v>
      </c>
      <c r="FC72">
        <f t="shared" si="112"/>
        <v>0</v>
      </c>
      <c r="FD72">
        <f t="shared" si="112"/>
        <v>0</v>
      </c>
      <c r="FE72">
        <f t="shared" si="112"/>
        <v>0</v>
      </c>
      <c r="FF72">
        <f t="shared" si="112"/>
        <v>0</v>
      </c>
      <c r="FG72">
        <f t="shared" si="112"/>
        <v>0</v>
      </c>
      <c r="FH72">
        <f t="shared" si="112"/>
        <v>0.28083333333333338</v>
      </c>
      <c r="FI72">
        <f t="shared" si="112"/>
        <v>0</v>
      </c>
      <c r="FJ72">
        <f t="shared" si="112"/>
        <v>0</v>
      </c>
      <c r="FK72">
        <f t="shared" si="112"/>
        <v>0</v>
      </c>
      <c r="FL72">
        <f t="shared" si="112"/>
        <v>0</v>
      </c>
      <c r="FM72">
        <f t="shared" si="112"/>
        <v>0</v>
      </c>
      <c r="FN72">
        <f t="shared" si="112"/>
        <v>0</v>
      </c>
      <c r="FO72">
        <f t="shared" si="112"/>
        <v>0</v>
      </c>
      <c r="FP72">
        <f t="shared" si="112"/>
        <v>0</v>
      </c>
      <c r="FQ72">
        <f t="shared" si="112"/>
        <v>0</v>
      </c>
      <c r="FR72">
        <f t="shared" si="112"/>
        <v>0</v>
      </c>
      <c r="FS72">
        <f t="shared" si="112"/>
        <v>0</v>
      </c>
      <c r="FT72">
        <f t="shared" si="112"/>
        <v>0</v>
      </c>
      <c r="FU72">
        <f t="shared" si="112"/>
        <v>0</v>
      </c>
      <c r="FV72">
        <f t="shared" si="112"/>
        <v>0</v>
      </c>
      <c r="FW72">
        <f t="shared" si="112"/>
        <v>0.46250000000000002</v>
      </c>
      <c r="FX72">
        <f t="shared" si="112"/>
        <v>0</v>
      </c>
      <c r="FY72">
        <f t="shared" si="112"/>
        <v>0</v>
      </c>
      <c r="FZ72">
        <f t="shared" si="112"/>
        <v>0</v>
      </c>
      <c r="GA72">
        <f t="shared" si="112"/>
        <v>0</v>
      </c>
      <c r="GB72">
        <f t="shared" si="112"/>
        <v>0</v>
      </c>
      <c r="GC72">
        <f t="shared" si="112"/>
        <v>0</v>
      </c>
      <c r="GD72">
        <f t="shared" si="112"/>
        <v>0</v>
      </c>
      <c r="GE72">
        <f t="shared" si="112"/>
        <v>0</v>
      </c>
      <c r="GF72">
        <f t="shared" si="112"/>
        <v>0</v>
      </c>
      <c r="GG72">
        <f t="shared" si="112"/>
        <v>0</v>
      </c>
      <c r="GH72">
        <f t="shared" si="112"/>
        <v>0</v>
      </c>
      <c r="GI72">
        <f t="shared" si="112"/>
        <v>0</v>
      </c>
      <c r="GJ72">
        <f t="shared" si="112"/>
        <v>0</v>
      </c>
      <c r="GK72">
        <f t="shared" si="112"/>
        <v>0</v>
      </c>
      <c r="GL72">
        <f t="shared" si="112"/>
        <v>0.34333333333333338</v>
      </c>
      <c r="GM72">
        <f t="shared" si="112"/>
        <v>0</v>
      </c>
      <c r="GN72">
        <f t="shared" si="112"/>
        <v>0</v>
      </c>
      <c r="GO72">
        <f t="shared" si="112"/>
        <v>0</v>
      </c>
      <c r="GP72">
        <f t="shared" si="112"/>
        <v>0</v>
      </c>
      <c r="GQ72">
        <f t="shared" si="112"/>
        <v>0</v>
      </c>
      <c r="GR72">
        <f t="shared" si="112"/>
        <v>0</v>
      </c>
      <c r="GS72">
        <f t="shared" si="112"/>
        <v>0</v>
      </c>
      <c r="GT72">
        <f t="shared" si="112"/>
        <v>0</v>
      </c>
      <c r="GU72">
        <f t="shared" si="112"/>
        <v>0</v>
      </c>
      <c r="GV72">
        <f t="shared" si="112"/>
        <v>0</v>
      </c>
      <c r="GW72">
        <f t="shared" si="112"/>
        <v>0</v>
      </c>
      <c r="GX72">
        <f t="shared" si="112"/>
        <v>0</v>
      </c>
      <c r="GY72">
        <f t="shared" si="112"/>
        <v>0.67</v>
      </c>
      <c r="GZ72">
        <f t="shared" si="112"/>
        <v>0</v>
      </c>
      <c r="HA72">
        <f t="shared" si="112"/>
        <v>0</v>
      </c>
      <c r="HB72">
        <f t="shared" si="112"/>
        <v>0</v>
      </c>
      <c r="HC72">
        <f t="shared" si="112"/>
        <v>0</v>
      </c>
      <c r="HD72">
        <f t="shared" si="112"/>
        <v>0</v>
      </c>
      <c r="HE72">
        <f t="shared" si="112"/>
        <v>0.40166666666666667</v>
      </c>
      <c r="HF72">
        <f t="shared" si="112"/>
        <v>0</v>
      </c>
      <c r="HG72">
        <f t="shared" si="112"/>
        <v>0</v>
      </c>
      <c r="HH72">
        <f t="shared" si="112"/>
        <v>0.39833333333333332</v>
      </c>
      <c r="HI72">
        <f t="shared" si="112"/>
        <v>0</v>
      </c>
      <c r="HJ72">
        <f t="shared" si="112"/>
        <v>0</v>
      </c>
      <c r="HK72">
        <f t="shared" si="112"/>
        <v>0</v>
      </c>
      <c r="HL72">
        <f t="shared" ref="HL72:JW72" si="113">IFERROR(SUMPRODUCT(HL51:HL70,$Q$51:$Q$70)/60,"")</f>
        <v>0</v>
      </c>
      <c r="HM72">
        <f t="shared" si="113"/>
        <v>0</v>
      </c>
      <c r="HN72">
        <f t="shared" si="113"/>
        <v>0</v>
      </c>
      <c r="HO72">
        <f t="shared" si="113"/>
        <v>1.1341666666666665</v>
      </c>
      <c r="HP72">
        <f t="shared" si="113"/>
        <v>0</v>
      </c>
      <c r="HQ72">
        <f t="shared" si="113"/>
        <v>0</v>
      </c>
      <c r="HR72">
        <f t="shared" si="113"/>
        <v>0.89833333333333332</v>
      </c>
      <c r="HS72">
        <f t="shared" si="113"/>
        <v>0</v>
      </c>
      <c r="HT72">
        <f t="shared" si="113"/>
        <v>0</v>
      </c>
      <c r="HU72">
        <f t="shared" si="113"/>
        <v>0.77333333333333332</v>
      </c>
      <c r="HV72">
        <f t="shared" si="113"/>
        <v>0</v>
      </c>
      <c r="HW72">
        <f t="shared" si="113"/>
        <v>0</v>
      </c>
      <c r="HX72">
        <f t="shared" si="113"/>
        <v>0.74249999999999994</v>
      </c>
      <c r="HY72">
        <f t="shared" si="113"/>
        <v>0</v>
      </c>
      <c r="HZ72">
        <f t="shared" si="113"/>
        <v>0</v>
      </c>
      <c r="IA72">
        <f t="shared" si="113"/>
        <v>0.74583333333333335</v>
      </c>
      <c r="IB72">
        <f t="shared" si="113"/>
        <v>0</v>
      </c>
      <c r="IC72">
        <f t="shared" si="113"/>
        <v>0</v>
      </c>
      <c r="ID72">
        <f t="shared" si="113"/>
        <v>0.84833333333333327</v>
      </c>
      <c r="IE72">
        <f t="shared" si="113"/>
        <v>0</v>
      </c>
      <c r="IF72">
        <f t="shared" si="113"/>
        <v>0</v>
      </c>
      <c r="IG72">
        <f t="shared" si="113"/>
        <v>0.89833333333333332</v>
      </c>
      <c r="IH72">
        <f t="shared" si="113"/>
        <v>0</v>
      </c>
      <c r="II72">
        <f t="shared" si="113"/>
        <v>0</v>
      </c>
      <c r="IJ72">
        <f t="shared" si="113"/>
        <v>0.95916666666666661</v>
      </c>
      <c r="IK72">
        <f t="shared" si="113"/>
        <v>0</v>
      </c>
      <c r="IL72">
        <f t="shared" si="113"/>
        <v>0</v>
      </c>
      <c r="IM72">
        <f t="shared" si="113"/>
        <v>0.3125</v>
      </c>
      <c r="IN72">
        <f t="shared" si="113"/>
        <v>0</v>
      </c>
      <c r="IO72">
        <f t="shared" si="113"/>
        <v>0</v>
      </c>
      <c r="IP72">
        <f t="shared" si="113"/>
        <v>0.28999999999999998</v>
      </c>
      <c r="IQ72">
        <f t="shared" si="113"/>
        <v>0</v>
      </c>
      <c r="IR72">
        <f t="shared" si="113"/>
        <v>0</v>
      </c>
      <c r="IS72">
        <f t="shared" si="113"/>
        <v>1.0833333333333333</v>
      </c>
      <c r="IT72">
        <f t="shared" si="113"/>
        <v>0</v>
      </c>
      <c r="IU72">
        <f t="shared" si="113"/>
        <v>0</v>
      </c>
      <c r="IV72">
        <f t="shared" si="113"/>
        <v>0.71333333333333326</v>
      </c>
      <c r="IW72">
        <f t="shared" si="113"/>
        <v>0</v>
      </c>
      <c r="IX72">
        <f t="shared" si="113"/>
        <v>0</v>
      </c>
      <c r="IY72">
        <f t="shared" si="113"/>
        <v>0.75</v>
      </c>
      <c r="IZ72">
        <f t="shared" si="113"/>
        <v>0</v>
      </c>
      <c r="JA72">
        <f t="shared" si="113"/>
        <v>0</v>
      </c>
      <c r="JB72">
        <f t="shared" si="113"/>
        <v>0.52416666666666667</v>
      </c>
      <c r="JC72">
        <f t="shared" si="113"/>
        <v>0</v>
      </c>
      <c r="JD72">
        <f t="shared" si="113"/>
        <v>0</v>
      </c>
      <c r="JE72">
        <f t="shared" si="113"/>
        <v>0.27749999999999997</v>
      </c>
      <c r="JF72">
        <f t="shared" si="113"/>
        <v>0</v>
      </c>
      <c r="JG72">
        <f t="shared" si="113"/>
        <v>0</v>
      </c>
      <c r="JH72">
        <f t="shared" si="113"/>
        <v>0</v>
      </c>
      <c r="JI72">
        <f t="shared" si="113"/>
        <v>0</v>
      </c>
      <c r="JJ72">
        <f t="shared" si="113"/>
        <v>0</v>
      </c>
      <c r="JK72">
        <f t="shared" si="113"/>
        <v>0</v>
      </c>
      <c r="JL72">
        <f t="shared" si="113"/>
        <v>0</v>
      </c>
      <c r="JM72">
        <f t="shared" si="113"/>
        <v>0</v>
      </c>
      <c r="JN72">
        <f t="shared" si="113"/>
        <v>0</v>
      </c>
      <c r="JO72">
        <f t="shared" si="113"/>
        <v>0</v>
      </c>
      <c r="JP72">
        <f t="shared" si="113"/>
        <v>0</v>
      </c>
      <c r="JQ72">
        <f t="shared" si="113"/>
        <v>0</v>
      </c>
      <c r="JR72">
        <f t="shared" si="113"/>
        <v>0</v>
      </c>
      <c r="JS72">
        <f t="shared" si="113"/>
        <v>0</v>
      </c>
      <c r="JT72">
        <f t="shared" si="113"/>
        <v>0</v>
      </c>
      <c r="JU72">
        <f t="shared" si="113"/>
        <v>0</v>
      </c>
      <c r="JV72">
        <f t="shared" si="113"/>
        <v>0</v>
      </c>
      <c r="JW72">
        <f t="shared" si="113"/>
        <v>0</v>
      </c>
      <c r="JX72">
        <f t="shared" ref="JX72:MI72" si="114">IFERROR(SUMPRODUCT(JX51:JX70,$Q$51:$Q$70)/60,"")</f>
        <v>0</v>
      </c>
      <c r="JY72">
        <f t="shared" si="114"/>
        <v>0</v>
      </c>
      <c r="JZ72">
        <f t="shared" si="114"/>
        <v>0</v>
      </c>
      <c r="KA72">
        <f t="shared" si="114"/>
        <v>0</v>
      </c>
      <c r="KB72">
        <f t="shared" si="114"/>
        <v>0</v>
      </c>
      <c r="KC72">
        <f t="shared" si="114"/>
        <v>0</v>
      </c>
      <c r="KD72">
        <f t="shared" si="114"/>
        <v>0</v>
      </c>
      <c r="KE72">
        <f t="shared" si="114"/>
        <v>0.45</v>
      </c>
      <c r="KF72">
        <f t="shared" si="114"/>
        <v>0</v>
      </c>
      <c r="KG72">
        <f t="shared" si="114"/>
        <v>0</v>
      </c>
      <c r="KH72">
        <f t="shared" si="114"/>
        <v>0</v>
      </c>
      <c r="KI72">
        <f t="shared" si="114"/>
        <v>0</v>
      </c>
      <c r="KJ72">
        <f t="shared" si="114"/>
        <v>0</v>
      </c>
      <c r="KK72">
        <f t="shared" si="114"/>
        <v>0</v>
      </c>
      <c r="KL72">
        <f t="shared" si="114"/>
        <v>0</v>
      </c>
      <c r="KM72">
        <f t="shared" si="114"/>
        <v>0</v>
      </c>
      <c r="KN72">
        <f t="shared" si="114"/>
        <v>0</v>
      </c>
      <c r="KO72">
        <f t="shared" si="114"/>
        <v>0</v>
      </c>
      <c r="KP72">
        <f t="shared" si="114"/>
        <v>0</v>
      </c>
      <c r="KQ72">
        <f t="shared" si="114"/>
        <v>0</v>
      </c>
      <c r="KR72">
        <f t="shared" si="114"/>
        <v>0</v>
      </c>
      <c r="KS72">
        <f t="shared" si="114"/>
        <v>0</v>
      </c>
      <c r="KT72">
        <f t="shared" si="114"/>
        <v>0</v>
      </c>
      <c r="KU72">
        <f t="shared" si="114"/>
        <v>0</v>
      </c>
      <c r="KV72">
        <f t="shared" si="114"/>
        <v>0</v>
      </c>
      <c r="KW72">
        <f t="shared" si="114"/>
        <v>0</v>
      </c>
      <c r="KX72">
        <f t="shared" si="114"/>
        <v>0</v>
      </c>
      <c r="KY72">
        <f t="shared" si="114"/>
        <v>0</v>
      </c>
      <c r="KZ72">
        <f t="shared" si="114"/>
        <v>0</v>
      </c>
      <c r="LA72">
        <f t="shared" si="114"/>
        <v>0</v>
      </c>
      <c r="LB72">
        <f t="shared" si="114"/>
        <v>0</v>
      </c>
      <c r="LC72">
        <f t="shared" si="114"/>
        <v>0</v>
      </c>
      <c r="LD72">
        <f t="shared" si="114"/>
        <v>0</v>
      </c>
      <c r="LE72">
        <f t="shared" si="114"/>
        <v>0</v>
      </c>
      <c r="LF72">
        <f t="shared" si="114"/>
        <v>0</v>
      </c>
      <c r="LG72">
        <f t="shared" si="114"/>
        <v>0</v>
      </c>
      <c r="LH72">
        <f t="shared" si="114"/>
        <v>0</v>
      </c>
      <c r="LI72">
        <f t="shared" si="114"/>
        <v>0</v>
      </c>
      <c r="LJ72">
        <f t="shared" si="114"/>
        <v>0</v>
      </c>
      <c r="LK72">
        <f t="shared" si="114"/>
        <v>0</v>
      </c>
      <c r="LL72">
        <f t="shared" si="114"/>
        <v>0</v>
      </c>
      <c r="LM72">
        <f t="shared" si="114"/>
        <v>0</v>
      </c>
      <c r="LN72">
        <f t="shared" si="114"/>
        <v>0</v>
      </c>
      <c r="LO72">
        <f t="shared" si="114"/>
        <v>0</v>
      </c>
      <c r="LP72">
        <f t="shared" si="114"/>
        <v>0</v>
      </c>
      <c r="LQ72">
        <f t="shared" si="114"/>
        <v>0</v>
      </c>
      <c r="LR72">
        <f t="shared" si="114"/>
        <v>0</v>
      </c>
      <c r="LS72">
        <f t="shared" si="114"/>
        <v>0</v>
      </c>
      <c r="LT72">
        <f t="shared" si="114"/>
        <v>0</v>
      </c>
      <c r="LU72">
        <f t="shared" si="114"/>
        <v>0</v>
      </c>
      <c r="LV72">
        <f t="shared" si="114"/>
        <v>0</v>
      </c>
      <c r="LW72">
        <f t="shared" si="114"/>
        <v>0</v>
      </c>
      <c r="LX72">
        <f t="shared" si="114"/>
        <v>0</v>
      </c>
      <c r="LY72">
        <f t="shared" si="114"/>
        <v>0</v>
      </c>
      <c r="LZ72">
        <f t="shared" si="114"/>
        <v>0</v>
      </c>
      <c r="MA72">
        <f t="shared" si="114"/>
        <v>0</v>
      </c>
      <c r="MB72">
        <f t="shared" si="114"/>
        <v>0</v>
      </c>
      <c r="MC72">
        <f t="shared" si="114"/>
        <v>0</v>
      </c>
      <c r="MD72">
        <f t="shared" si="114"/>
        <v>0</v>
      </c>
      <c r="ME72">
        <f t="shared" si="114"/>
        <v>0</v>
      </c>
      <c r="MF72">
        <f t="shared" si="114"/>
        <v>0</v>
      </c>
      <c r="MG72">
        <f t="shared" si="114"/>
        <v>0</v>
      </c>
      <c r="MH72">
        <f t="shared" si="114"/>
        <v>0</v>
      </c>
      <c r="MI72">
        <f t="shared" si="114"/>
        <v>0</v>
      </c>
      <c r="MJ72">
        <f t="shared" ref="MJ72:OU72" si="115">IFERROR(SUMPRODUCT(MJ51:MJ70,$Q$51:$Q$70)/60,"")</f>
        <v>0</v>
      </c>
      <c r="MK72">
        <f t="shared" si="115"/>
        <v>0</v>
      </c>
      <c r="ML72">
        <f t="shared" si="115"/>
        <v>0</v>
      </c>
      <c r="MM72">
        <f t="shared" si="115"/>
        <v>0</v>
      </c>
      <c r="MN72">
        <f t="shared" si="115"/>
        <v>1.0983333333333334</v>
      </c>
      <c r="MO72">
        <f t="shared" si="115"/>
        <v>0</v>
      </c>
      <c r="MP72">
        <f t="shared" si="115"/>
        <v>0</v>
      </c>
      <c r="MQ72">
        <f t="shared" si="115"/>
        <v>0</v>
      </c>
      <c r="MR72">
        <f t="shared" si="115"/>
        <v>0</v>
      </c>
      <c r="MS72">
        <f t="shared" si="115"/>
        <v>0</v>
      </c>
      <c r="MT72">
        <f t="shared" si="115"/>
        <v>1.0866666666666667</v>
      </c>
      <c r="MU72">
        <f t="shared" si="115"/>
        <v>0</v>
      </c>
      <c r="MV72">
        <f t="shared" si="115"/>
        <v>0</v>
      </c>
      <c r="MW72">
        <f t="shared" si="115"/>
        <v>1.5483333333333333</v>
      </c>
      <c r="MX72">
        <f t="shared" si="115"/>
        <v>0</v>
      </c>
      <c r="MY72">
        <f t="shared" si="115"/>
        <v>0</v>
      </c>
      <c r="MZ72">
        <f t="shared" si="115"/>
        <v>1.175</v>
      </c>
      <c r="NA72">
        <f t="shared" si="115"/>
        <v>0</v>
      </c>
      <c r="NB72">
        <f t="shared" si="115"/>
        <v>0</v>
      </c>
      <c r="NC72">
        <f t="shared" si="115"/>
        <v>1.2275</v>
      </c>
      <c r="ND72">
        <f t="shared" si="115"/>
        <v>0</v>
      </c>
      <c r="NE72">
        <f t="shared" si="115"/>
        <v>0</v>
      </c>
      <c r="NF72">
        <f t="shared" si="115"/>
        <v>0.62583333333333324</v>
      </c>
      <c r="NG72">
        <f t="shared" si="115"/>
        <v>0</v>
      </c>
      <c r="NH72">
        <f t="shared" si="115"/>
        <v>0</v>
      </c>
      <c r="NI72">
        <f t="shared" si="115"/>
        <v>0.79916666666666669</v>
      </c>
      <c r="NJ72">
        <f t="shared" si="115"/>
        <v>0</v>
      </c>
      <c r="NK72">
        <f t="shared" si="115"/>
        <v>0</v>
      </c>
      <c r="NL72">
        <f t="shared" si="115"/>
        <v>1.6125</v>
      </c>
      <c r="NM72">
        <f t="shared" si="115"/>
        <v>0</v>
      </c>
      <c r="NN72">
        <f t="shared" si="115"/>
        <v>0</v>
      </c>
      <c r="NO72">
        <f t="shared" si="115"/>
        <v>1.0966666666666667</v>
      </c>
      <c r="NP72">
        <f t="shared" si="115"/>
        <v>0</v>
      </c>
      <c r="NQ72">
        <f t="shared" si="115"/>
        <v>0</v>
      </c>
      <c r="NR72">
        <f t="shared" si="115"/>
        <v>1.2974999999999999</v>
      </c>
      <c r="NS72">
        <f t="shared" si="115"/>
        <v>0</v>
      </c>
      <c r="NT72">
        <f t="shared" si="115"/>
        <v>0</v>
      </c>
      <c r="NU72">
        <f t="shared" si="115"/>
        <v>0.64583333333333337</v>
      </c>
      <c r="NV72">
        <f t="shared" si="115"/>
        <v>0</v>
      </c>
      <c r="NW72">
        <f t="shared" si="115"/>
        <v>0</v>
      </c>
      <c r="NX72">
        <f t="shared" si="115"/>
        <v>1.0516666666666667</v>
      </c>
      <c r="NY72">
        <f t="shared" si="115"/>
        <v>0</v>
      </c>
      <c r="NZ72">
        <f t="shared" si="115"/>
        <v>0</v>
      </c>
      <c r="OA72">
        <f t="shared" si="115"/>
        <v>0.86166666666666658</v>
      </c>
      <c r="OB72">
        <f t="shared" si="115"/>
        <v>0</v>
      </c>
      <c r="OC72">
        <f t="shared" si="115"/>
        <v>0</v>
      </c>
      <c r="OD72">
        <f t="shared" si="115"/>
        <v>0</v>
      </c>
      <c r="OE72">
        <f t="shared" si="115"/>
        <v>0</v>
      </c>
      <c r="OF72">
        <f t="shared" si="115"/>
        <v>0</v>
      </c>
      <c r="OG72">
        <f t="shared" si="115"/>
        <v>0</v>
      </c>
      <c r="OH72">
        <f t="shared" si="115"/>
        <v>0</v>
      </c>
      <c r="OI72">
        <f t="shared" si="115"/>
        <v>0</v>
      </c>
      <c r="OJ72">
        <f t="shared" si="115"/>
        <v>0.30833333333333335</v>
      </c>
      <c r="OK72">
        <f t="shared" si="115"/>
        <v>0</v>
      </c>
      <c r="OL72">
        <f t="shared" si="115"/>
        <v>0</v>
      </c>
      <c r="OM72">
        <f t="shared" si="115"/>
        <v>0</v>
      </c>
      <c r="ON72">
        <f t="shared" si="115"/>
        <v>0.73583333333333334</v>
      </c>
      <c r="OO72">
        <f t="shared" si="115"/>
        <v>0</v>
      </c>
      <c r="OP72">
        <f t="shared" si="115"/>
        <v>0</v>
      </c>
      <c r="OQ72">
        <f t="shared" si="115"/>
        <v>0</v>
      </c>
      <c r="OR72">
        <f t="shared" si="115"/>
        <v>0</v>
      </c>
      <c r="OS72">
        <f t="shared" si="115"/>
        <v>0</v>
      </c>
      <c r="OT72">
        <f t="shared" si="115"/>
        <v>0</v>
      </c>
      <c r="OU72">
        <f t="shared" si="115"/>
        <v>0</v>
      </c>
      <c r="OV72">
        <f t="shared" ref="OV72:RG72" si="116">IFERROR(SUMPRODUCT(OV51:OV70,$Q$51:$Q$70)/60,"")</f>
        <v>0</v>
      </c>
      <c r="OW72">
        <f t="shared" si="116"/>
        <v>0.58166666666666678</v>
      </c>
      <c r="OX72">
        <f t="shared" si="116"/>
        <v>0</v>
      </c>
      <c r="OY72">
        <f t="shared" si="116"/>
        <v>0</v>
      </c>
      <c r="OZ72">
        <f t="shared" si="116"/>
        <v>0</v>
      </c>
      <c r="PA72">
        <f t="shared" si="116"/>
        <v>0</v>
      </c>
      <c r="PB72">
        <f t="shared" si="116"/>
        <v>0</v>
      </c>
      <c r="PC72">
        <f t="shared" si="116"/>
        <v>0.86083333333333334</v>
      </c>
      <c r="PD72">
        <f t="shared" si="116"/>
        <v>0</v>
      </c>
      <c r="PE72">
        <f t="shared" si="116"/>
        <v>0</v>
      </c>
      <c r="PF72">
        <f t="shared" si="116"/>
        <v>0</v>
      </c>
      <c r="PG72">
        <f t="shared" si="116"/>
        <v>0</v>
      </c>
      <c r="PH72">
        <f t="shared" si="116"/>
        <v>0</v>
      </c>
      <c r="PI72">
        <f t="shared" si="116"/>
        <v>0</v>
      </c>
      <c r="PJ72">
        <f t="shared" si="116"/>
        <v>0</v>
      </c>
      <c r="PK72">
        <f t="shared" si="116"/>
        <v>0</v>
      </c>
      <c r="PL72">
        <f t="shared" si="116"/>
        <v>0</v>
      </c>
      <c r="PM72">
        <f t="shared" si="116"/>
        <v>0</v>
      </c>
      <c r="PN72">
        <f t="shared" si="116"/>
        <v>0</v>
      </c>
      <c r="PO72">
        <f t="shared" si="116"/>
        <v>0</v>
      </c>
      <c r="PP72">
        <f t="shared" si="116"/>
        <v>0</v>
      </c>
      <c r="PQ72">
        <f t="shared" si="116"/>
        <v>0</v>
      </c>
      <c r="PR72">
        <f t="shared" si="116"/>
        <v>0.3741666666666667</v>
      </c>
      <c r="PS72">
        <f t="shared" si="116"/>
        <v>0</v>
      </c>
      <c r="PT72">
        <f t="shared" si="116"/>
        <v>0</v>
      </c>
      <c r="PU72">
        <f t="shared" si="116"/>
        <v>0</v>
      </c>
      <c r="PV72">
        <f t="shared" si="116"/>
        <v>0</v>
      </c>
      <c r="PW72">
        <f t="shared" si="116"/>
        <v>0</v>
      </c>
      <c r="PX72">
        <f t="shared" si="116"/>
        <v>0</v>
      </c>
      <c r="PY72">
        <f t="shared" si="116"/>
        <v>0</v>
      </c>
      <c r="PZ72">
        <f t="shared" si="116"/>
        <v>0</v>
      </c>
      <c r="QA72">
        <f t="shared" si="116"/>
        <v>0.45666666666666672</v>
      </c>
      <c r="QB72">
        <f t="shared" si="116"/>
        <v>0</v>
      </c>
      <c r="QC72">
        <f t="shared" si="116"/>
        <v>0</v>
      </c>
      <c r="QD72">
        <f t="shared" si="116"/>
        <v>0</v>
      </c>
      <c r="QE72">
        <f t="shared" si="116"/>
        <v>0</v>
      </c>
      <c r="QF72">
        <f t="shared" si="116"/>
        <v>0</v>
      </c>
      <c r="QG72">
        <f t="shared" si="116"/>
        <v>0.56999999999999995</v>
      </c>
      <c r="QH72">
        <f t="shared" si="116"/>
        <v>0</v>
      </c>
      <c r="QI72">
        <f t="shared" si="116"/>
        <v>0</v>
      </c>
      <c r="QJ72">
        <f t="shared" si="116"/>
        <v>0</v>
      </c>
      <c r="QK72">
        <f t="shared" si="116"/>
        <v>0</v>
      </c>
      <c r="QL72">
        <f t="shared" si="116"/>
        <v>0</v>
      </c>
      <c r="QM72">
        <f t="shared" si="116"/>
        <v>0</v>
      </c>
      <c r="QN72">
        <f t="shared" si="116"/>
        <v>0</v>
      </c>
      <c r="QO72">
        <f t="shared" si="116"/>
        <v>0</v>
      </c>
      <c r="QP72">
        <f t="shared" si="116"/>
        <v>0.29333333333333333</v>
      </c>
      <c r="QQ72">
        <f t="shared" si="116"/>
        <v>0</v>
      </c>
      <c r="QR72">
        <f t="shared" si="116"/>
        <v>0.85</v>
      </c>
      <c r="QS72">
        <f t="shared" si="116"/>
        <v>0</v>
      </c>
      <c r="QT72">
        <f t="shared" si="116"/>
        <v>0</v>
      </c>
      <c r="QU72">
        <f t="shared" si="116"/>
        <v>0</v>
      </c>
      <c r="QV72">
        <f t="shared" si="116"/>
        <v>0.53833333333333333</v>
      </c>
      <c r="QW72">
        <f t="shared" si="116"/>
        <v>0</v>
      </c>
      <c r="QX72">
        <f t="shared" si="116"/>
        <v>0</v>
      </c>
      <c r="QY72">
        <f t="shared" si="116"/>
        <v>0</v>
      </c>
      <c r="QZ72">
        <f t="shared" si="116"/>
        <v>0</v>
      </c>
      <c r="RA72">
        <f t="shared" si="116"/>
        <v>0</v>
      </c>
      <c r="RB72">
        <f t="shared" si="116"/>
        <v>0</v>
      </c>
      <c r="RC72">
        <f t="shared" si="116"/>
        <v>0</v>
      </c>
      <c r="RD72">
        <f t="shared" si="116"/>
        <v>0</v>
      </c>
      <c r="RE72">
        <f t="shared" si="116"/>
        <v>0.29833333333333328</v>
      </c>
      <c r="RF72">
        <f t="shared" si="116"/>
        <v>0</v>
      </c>
      <c r="RG72">
        <f t="shared" si="116"/>
        <v>0</v>
      </c>
      <c r="RH72">
        <f t="shared" ref="RH72:TS72" si="117">IFERROR(SUMPRODUCT(RH51:RH70,$Q$51:$Q$70)/60,"")</f>
        <v>0</v>
      </c>
      <c r="RI72">
        <f t="shared" si="117"/>
        <v>0.73750000000000004</v>
      </c>
      <c r="RJ72">
        <f t="shared" si="117"/>
        <v>0</v>
      </c>
      <c r="RK72">
        <f t="shared" si="117"/>
        <v>0</v>
      </c>
      <c r="RL72">
        <f t="shared" si="117"/>
        <v>0</v>
      </c>
      <c r="RM72">
        <f t="shared" si="117"/>
        <v>0</v>
      </c>
      <c r="RN72">
        <f t="shared" si="117"/>
        <v>0</v>
      </c>
      <c r="RO72">
        <f t="shared" si="117"/>
        <v>0.70583333333333331</v>
      </c>
      <c r="RP72">
        <f t="shared" si="117"/>
        <v>0</v>
      </c>
      <c r="RQ72">
        <f t="shared" si="117"/>
        <v>0</v>
      </c>
      <c r="RR72">
        <f t="shared" si="117"/>
        <v>0.45166666666666672</v>
      </c>
      <c r="RS72">
        <f t="shared" si="117"/>
        <v>0</v>
      </c>
      <c r="RT72">
        <f t="shared" si="117"/>
        <v>0</v>
      </c>
      <c r="RU72">
        <f t="shared" si="117"/>
        <v>0.60583333333333333</v>
      </c>
      <c r="RV72">
        <f t="shared" si="117"/>
        <v>0</v>
      </c>
      <c r="RW72">
        <f t="shared" si="117"/>
        <v>0</v>
      </c>
      <c r="RX72">
        <f t="shared" si="117"/>
        <v>0.79416666666666669</v>
      </c>
      <c r="RY72">
        <f t="shared" si="117"/>
        <v>0</v>
      </c>
      <c r="RZ72">
        <f t="shared" si="117"/>
        <v>0</v>
      </c>
      <c r="SA72">
        <f t="shared" si="117"/>
        <v>0</v>
      </c>
      <c r="SB72">
        <f t="shared" si="117"/>
        <v>0</v>
      </c>
      <c r="SC72">
        <f t="shared" si="117"/>
        <v>0</v>
      </c>
      <c r="SD72">
        <f t="shared" si="117"/>
        <v>0.51249999999999996</v>
      </c>
      <c r="SE72">
        <f t="shared" si="117"/>
        <v>0</v>
      </c>
      <c r="SF72">
        <f t="shared" si="117"/>
        <v>0</v>
      </c>
      <c r="SG72">
        <f t="shared" si="117"/>
        <v>0.32166666666666666</v>
      </c>
      <c r="SH72">
        <f t="shared" si="117"/>
        <v>0</v>
      </c>
      <c r="SI72">
        <f t="shared" si="117"/>
        <v>0</v>
      </c>
      <c r="SJ72">
        <f t="shared" si="117"/>
        <v>0.26999999999999996</v>
      </c>
      <c r="SK72">
        <f t="shared" si="117"/>
        <v>0</v>
      </c>
      <c r="SL72">
        <f t="shared" si="117"/>
        <v>0</v>
      </c>
      <c r="SM72">
        <f t="shared" si="117"/>
        <v>0</v>
      </c>
      <c r="SN72">
        <f t="shared" si="117"/>
        <v>0</v>
      </c>
      <c r="SO72">
        <f t="shared" si="117"/>
        <v>0</v>
      </c>
      <c r="SP72">
        <f t="shared" si="117"/>
        <v>0</v>
      </c>
      <c r="SQ72">
        <f t="shared" si="117"/>
        <v>0</v>
      </c>
      <c r="SR72">
        <f t="shared" si="117"/>
        <v>0</v>
      </c>
      <c r="SS72">
        <f t="shared" si="117"/>
        <v>0.82333333333333336</v>
      </c>
      <c r="ST72">
        <f t="shared" si="117"/>
        <v>0</v>
      </c>
      <c r="SU72">
        <f t="shared" si="117"/>
        <v>0</v>
      </c>
      <c r="SV72">
        <f t="shared" si="117"/>
        <v>0.73416666666666663</v>
      </c>
      <c r="SW72">
        <f t="shared" si="117"/>
        <v>0</v>
      </c>
      <c r="SX72">
        <f t="shared" si="117"/>
        <v>0</v>
      </c>
      <c r="SY72">
        <f t="shared" si="117"/>
        <v>0.79583333333333328</v>
      </c>
      <c r="SZ72">
        <f t="shared" si="117"/>
        <v>0</v>
      </c>
      <c r="TA72">
        <f t="shared" si="117"/>
        <v>0</v>
      </c>
      <c r="TB72">
        <f t="shared" si="117"/>
        <v>0.84166666666666667</v>
      </c>
      <c r="TC72">
        <f t="shared" si="117"/>
        <v>0</v>
      </c>
      <c r="TD72">
        <f t="shared" si="117"/>
        <v>0</v>
      </c>
      <c r="TE72">
        <f t="shared" si="117"/>
        <v>0</v>
      </c>
      <c r="TF72">
        <f t="shared" si="117"/>
        <v>0</v>
      </c>
      <c r="TG72">
        <f t="shared" si="117"/>
        <v>0</v>
      </c>
      <c r="TH72">
        <f t="shared" si="117"/>
        <v>0.86499999999999999</v>
      </c>
      <c r="TI72">
        <f t="shared" si="117"/>
        <v>0</v>
      </c>
      <c r="TJ72">
        <f t="shared" si="117"/>
        <v>0</v>
      </c>
      <c r="TK72">
        <f t="shared" si="117"/>
        <v>0.1</v>
      </c>
      <c r="TL72">
        <f t="shared" si="117"/>
        <v>0</v>
      </c>
      <c r="TM72">
        <f t="shared" si="117"/>
        <v>0</v>
      </c>
      <c r="TN72">
        <f t="shared" si="117"/>
        <v>0.27583333333333332</v>
      </c>
      <c r="TO72">
        <f t="shared" si="117"/>
        <v>0</v>
      </c>
      <c r="TP72">
        <f t="shared" si="117"/>
        <v>0</v>
      </c>
      <c r="TQ72">
        <f t="shared" si="117"/>
        <v>0</v>
      </c>
      <c r="TR72">
        <f t="shared" si="117"/>
        <v>0.3175</v>
      </c>
      <c r="TS72">
        <f t="shared" si="117"/>
        <v>0</v>
      </c>
      <c r="TT72">
        <f t="shared" ref="TT72:WE72" si="118">IFERROR(SUMPRODUCT(TT51:TT70,$Q$51:$Q$70)/60,"")</f>
        <v>0</v>
      </c>
      <c r="TU72">
        <f t="shared" si="118"/>
        <v>1.1841666666666666</v>
      </c>
      <c r="TV72">
        <f t="shared" si="118"/>
        <v>0</v>
      </c>
      <c r="TW72">
        <f t="shared" si="118"/>
        <v>0</v>
      </c>
      <c r="TX72">
        <f t="shared" si="118"/>
        <v>1.1666666666666667</v>
      </c>
      <c r="TY72">
        <f t="shared" si="118"/>
        <v>0</v>
      </c>
      <c r="TZ72">
        <f t="shared" si="118"/>
        <v>0</v>
      </c>
      <c r="UA72">
        <f t="shared" si="118"/>
        <v>0.96666666666666667</v>
      </c>
      <c r="UB72">
        <f t="shared" si="118"/>
        <v>0</v>
      </c>
      <c r="UC72">
        <f t="shared" si="118"/>
        <v>0</v>
      </c>
      <c r="UD72">
        <f t="shared" si="118"/>
        <v>0.96416666666666673</v>
      </c>
      <c r="UE72">
        <f t="shared" si="118"/>
        <v>0</v>
      </c>
      <c r="UF72">
        <f t="shared" si="118"/>
        <v>0</v>
      </c>
      <c r="UG72">
        <f t="shared" si="118"/>
        <v>0</v>
      </c>
      <c r="UH72">
        <f t="shared" si="118"/>
        <v>0</v>
      </c>
      <c r="UI72">
        <f t="shared" si="118"/>
        <v>0</v>
      </c>
      <c r="UJ72">
        <f t="shared" si="118"/>
        <v>0.95916666666666661</v>
      </c>
      <c r="UK72">
        <f t="shared" si="118"/>
        <v>0</v>
      </c>
      <c r="UL72">
        <f t="shared" si="118"/>
        <v>0</v>
      </c>
      <c r="UM72">
        <f t="shared" si="118"/>
        <v>0.89249999999999996</v>
      </c>
      <c r="UN72">
        <f t="shared" si="118"/>
        <v>0</v>
      </c>
      <c r="UO72">
        <f t="shared" si="118"/>
        <v>0</v>
      </c>
      <c r="UP72">
        <f t="shared" si="118"/>
        <v>0.79249999999999998</v>
      </c>
      <c r="UQ72">
        <f t="shared" si="118"/>
        <v>0</v>
      </c>
      <c r="UR72">
        <f t="shared" si="118"/>
        <v>0</v>
      </c>
      <c r="US72">
        <f t="shared" si="118"/>
        <v>0.73666666666666669</v>
      </c>
      <c r="UT72">
        <f t="shared" si="118"/>
        <v>0</v>
      </c>
      <c r="UU72">
        <f t="shared" si="118"/>
        <v>0</v>
      </c>
      <c r="UV72">
        <f t="shared" si="118"/>
        <v>0.84583333333333333</v>
      </c>
      <c r="UW72">
        <f t="shared" si="118"/>
        <v>0</v>
      </c>
      <c r="UX72">
        <f t="shared" si="118"/>
        <v>0</v>
      </c>
      <c r="UY72">
        <f t="shared" si="118"/>
        <v>0.86250000000000004</v>
      </c>
      <c r="UZ72">
        <f t="shared" si="118"/>
        <v>0</v>
      </c>
      <c r="VA72">
        <f t="shared" si="118"/>
        <v>0</v>
      </c>
      <c r="VB72">
        <f t="shared" si="118"/>
        <v>0.89833333333333332</v>
      </c>
      <c r="VC72">
        <f t="shared" si="118"/>
        <v>0</v>
      </c>
      <c r="VD72">
        <f t="shared" si="118"/>
        <v>0</v>
      </c>
      <c r="VE72">
        <f t="shared" si="118"/>
        <v>0.93416666666666659</v>
      </c>
      <c r="VF72">
        <f t="shared" si="118"/>
        <v>0</v>
      </c>
      <c r="VG72">
        <f t="shared" si="118"/>
        <v>0</v>
      </c>
      <c r="VH72">
        <f t="shared" si="118"/>
        <v>1.0633333333333332</v>
      </c>
      <c r="VI72">
        <f t="shared" si="118"/>
        <v>0</v>
      </c>
      <c r="VJ72">
        <f t="shared" si="118"/>
        <v>0</v>
      </c>
      <c r="VK72">
        <f t="shared" si="118"/>
        <v>1.0733333333333335</v>
      </c>
      <c r="VL72">
        <f t="shared" si="118"/>
        <v>0</v>
      </c>
      <c r="VM72">
        <f t="shared" si="118"/>
        <v>0</v>
      </c>
      <c r="VN72">
        <f t="shared" si="118"/>
        <v>1.0191666666666666</v>
      </c>
      <c r="VO72">
        <f t="shared" si="118"/>
        <v>0</v>
      </c>
      <c r="VP72">
        <f t="shared" si="118"/>
        <v>0</v>
      </c>
      <c r="VQ72">
        <f t="shared" si="118"/>
        <v>0.75</v>
      </c>
      <c r="VR72">
        <f t="shared" si="118"/>
        <v>0</v>
      </c>
      <c r="VS72">
        <f t="shared" si="118"/>
        <v>0</v>
      </c>
      <c r="VT72">
        <f t="shared" si="118"/>
        <v>0.16666666666666666</v>
      </c>
      <c r="VU72">
        <f t="shared" si="118"/>
        <v>0</v>
      </c>
      <c r="VV72">
        <f t="shared" si="118"/>
        <v>0</v>
      </c>
      <c r="VW72">
        <f t="shared" si="118"/>
        <v>0</v>
      </c>
      <c r="VX72">
        <f t="shared" si="118"/>
        <v>0</v>
      </c>
      <c r="VY72">
        <f t="shared" si="118"/>
        <v>0</v>
      </c>
      <c r="VZ72">
        <f t="shared" si="118"/>
        <v>0.36749999999999999</v>
      </c>
      <c r="WA72">
        <f t="shared" si="118"/>
        <v>0</v>
      </c>
      <c r="WB72">
        <f t="shared" si="118"/>
        <v>0</v>
      </c>
      <c r="WC72">
        <f t="shared" si="118"/>
        <v>1.0674999999999999</v>
      </c>
      <c r="WD72">
        <f t="shared" si="118"/>
        <v>0</v>
      </c>
      <c r="WE72">
        <f t="shared" si="118"/>
        <v>0</v>
      </c>
      <c r="WF72">
        <f t="shared" ref="WF72:YQ72" si="119">IFERROR(SUMPRODUCT(WF51:WF70,$Q$51:$Q$70)/60,"")</f>
        <v>0.95083333333333331</v>
      </c>
      <c r="WG72">
        <f t="shared" si="119"/>
        <v>0</v>
      </c>
      <c r="WH72">
        <f t="shared" si="119"/>
        <v>0</v>
      </c>
      <c r="WI72">
        <f t="shared" si="119"/>
        <v>1.0508333333333333</v>
      </c>
      <c r="WJ72">
        <f t="shared" si="119"/>
        <v>0</v>
      </c>
      <c r="WK72">
        <f t="shared" si="119"/>
        <v>0</v>
      </c>
      <c r="WL72">
        <f t="shared" si="119"/>
        <v>0</v>
      </c>
      <c r="WM72">
        <f t="shared" si="119"/>
        <v>0</v>
      </c>
      <c r="WN72">
        <f t="shared" si="119"/>
        <v>0</v>
      </c>
      <c r="WO72">
        <f t="shared" si="119"/>
        <v>1.0841666666666667</v>
      </c>
      <c r="WP72">
        <f t="shared" si="119"/>
        <v>0</v>
      </c>
      <c r="WQ72">
        <f t="shared" si="119"/>
        <v>0</v>
      </c>
      <c r="WR72">
        <f t="shared" si="119"/>
        <v>1.0841666666666667</v>
      </c>
      <c r="WS72">
        <f t="shared" si="119"/>
        <v>0</v>
      </c>
      <c r="WT72">
        <f t="shared" si="119"/>
        <v>0</v>
      </c>
      <c r="WU72">
        <f t="shared" si="119"/>
        <v>1.1008333333333333</v>
      </c>
      <c r="WV72">
        <f t="shared" si="119"/>
        <v>0</v>
      </c>
      <c r="WW72">
        <f t="shared" si="119"/>
        <v>0</v>
      </c>
      <c r="WX72">
        <f t="shared" si="119"/>
        <v>0.34666666666666668</v>
      </c>
      <c r="WY72">
        <f t="shared" si="119"/>
        <v>0</v>
      </c>
      <c r="WZ72">
        <f t="shared" si="119"/>
        <v>0</v>
      </c>
      <c r="XA72">
        <f t="shared" si="119"/>
        <v>0.65</v>
      </c>
      <c r="XB72">
        <f t="shared" si="119"/>
        <v>0</v>
      </c>
      <c r="XC72">
        <f t="shared" si="119"/>
        <v>0.62583333333333335</v>
      </c>
      <c r="XD72">
        <f t="shared" si="119"/>
        <v>0</v>
      </c>
      <c r="XE72">
        <f t="shared" si="119"/>
        <v>0</v>
      </c>
      <c r="XF72">
        <f t="shared" si="119"/>
        <v>0</v>
      </c>
      <c r="XG72">
        <f t="shared" si="119"/>
        <v>0</v>
      </c>
      <c r="XH72">
        <f t="shared" si="119"/>
        <v>0</v>
      </c>
      <c r="XI72">
        <f t="shared" si="119"/>
        <v>1.0274999999999999</v>
      </c>
      <c r="XJ72">
        <f t="shared" si="119"/>
        <v>0</v>
      </c>
      <c r="XK72">
        <f t="shared" si="119"/>
        <v>0</v>
      </c>
      <c r="XL72">
        <f t="shared" si="119"/>
        <v>1.0241666666666667</v>
      </c>
      <c r="XM72">
        <f t="shared" si="119"/>
        <v>0</v>
      </c>
      <c r="XN72">
        <f t="shared" si="119"/>
        <v>0</v>
      </c>
      <c r="XO72">
        <f t="shared" si="119"/>
        <v>0.72416666666666663</v>
      </c>
      <c r="XP72">
        <f t="shared" si="119"/>
        <v>0</v>
      </c>
      <c r="XQ72">
        <f t="shared" si="119"/>
        <v>0</v>
      </c>
      <c r="XR72">
        <f t="shared" si="119"/>
        <v>1.4425000000000001</v>
      </c>
      <c r="XS72">
        <f t="shared" si="119"/>
        <v>0</v>
      </c>
      <c r="XT72">
        <f t="shared" si="119"/>
        <v>0</v>
      </c>
      <c r="XU72">
        <f t="shared" si="119"/>
        <v>0</v>
      </c>
      <c r="XV72">
        <f t="shared" si="119"/>
        <v>0</v>
      </c>
      <c r="XW72">
        <f t="shared" si="119"/>
        <v>0</v>
      </c>
      <c r="XX72">
        <f t="shared" si="119"/>
        <v>1.7708333333333333</v>
      </c>
      <c r="XY72">
        <f t="shared" si="119"/>
        <v>0</v>
      </c>
      <c r="XZ72">
        <f t="shared" si="119"/>
        <v>0</v>
      </c>
      <c r="YA72">
        <f t="shared" si="119"/>
        <v>1.0208333333333335</v>
      </c>
      <c r="YB72">
        <f t="shared" si="119"/>
        <v>0</v>
      </c>
      <c r="YC72">
        <f t="shared" si="119"/>
        <v>0</v>
      </c>
      <c r="YD72">
        <f t="shared" si="119"/>
        <v>0.32583333333333331</v>
      </c>
      <c r="YE72">
        <f t="shared" si="119"/>
        <v>0</v>
      </c>
      <c r="YF72">
        <f t="shared" si="119"/>
        <v>0</v>
      </c>
      <c r="YG72">
        <f t="shared" si="119"/>
        <v>0.95</v>
      </c>
      <c r="YH72">
        <f t="shared" si="119"/>
        <v>0</v>
      </c>
      <c r="YI72">
        <f t="shared" si="119"/>
        <v>0</v>
      </c>
      <c r="YJ72">
        <f t="shared" si="119"/>
        <v>0</v>
      </c>
      <c r="YK72">
        <f t="shared" si="119"/>
        <v>0</v>
      </c>
      <c r="YL72">
        <f t="shared" si="119"/>
        <v>0</v>
      </c>
      <c r="YM72">
        <f t="shared" si="119"/>
        <v>1.1174999999999999</v>
      </c>
      <c r="YN72">
        <f t="shared" si="119"/>
        <v>0</v>
      </c>
      <c r="YO72">
        <f t="shared" si="119"/>
        <v>0</v>
      </c>
      <c r="YP72">
        <f t="shared" si="119"/>
        <v>1.4683333333333333</v>
      </c>
      <c r="YQ72">
        <f t="shared" si="119"/>
        <v>0</v>
      </c>
      <c r="YR72">
        <f t="shared" ref="YR72:AAN72" si="120">IFERROR(SUMPRODUCT(YR51:YR70,$Q$51:$Q$70)/60,"")</f>
        <v>0</v>
      </c>
      <c r="YS72">
        <f t="shared" si="120"/>
        <v>1.4366666666666668</v>
      </c>
      <c r="YT72">
        <f t="shared" si="120"/>
        <v>0</v>
      </c>
      <c r="YU72">
        <f t="shared" si="120"/>
        <v>0</v>
      </c>
      <c r="YV72">
        <f t="shared" si="120"/>
        <v>0.6791666666666667</v>
      </c>
      <c r="YW72">
        <f t="shared" si="120"/>
        <v>0</v>
      </c>
      <c r="YX72">
        <f t="shared" si="120"/>
        <v>0</v>
      </c>
      <c r="YY72">
        <f t="shared" si="120"/>
        <v>0</v>
      </c>
      <c r="YZ72">
        <f t="shared" si="120"/>
        <v>0</v>
      </c>
      <c r="ZA72">
        <f t="shared" si="120"/>
        <v>0</v>
      </c>
      <c r="ZB72">
        <f t="shared" si="120"/>
        <v>1.1166666666666667</v>
      </c>
      <c r="ZC72">
        <f t="shared" si="120"/>
        <v>0</v>
      </c>
      <c r="ZD72">
        <f t="shared" si="120"/>
        <v>0</v>
      </c>
      <c r="ZE72">
        <f t="shared" si="120"/>
        <v>0.67833333333333334</v>
      </c>
      <c r="ZF72">
        <f t="shared" si="120"/>
        <v>0</v>
      </c>
      <c r="ZG72">
        <f t="shared" si="120"/>
        <v>0</v>
      </c>
      <c r="ZH72">
        <f t="shared" si="120"/>
        <v>0.72000000000000008</v>
      </c>
      <c r="ZI72">
        <f t="shared" si="120"/>
        <v>0</v>
      </c>
      <c r="ZJ72">
        <f t="shared" si="120"/>
        <v>0</v>
      </c>
      <c r="ZK72">
        <f t="shared" si="120"/>
        <v>0.96916666666666662</v>
      </c>
      <c r="ZL72">
        <f t="shared" si="120"/>
        <v>0</v>
      </c>
      <c r="ZM72">
        <f t="shared" si="120"/>
        <v>0</v>
      </c>
      <c r="ZN72">
        <f t="shared" si="120"/>
        <v>0</v>
      </c>
      <c r="ZO72">
        <f t="shared" si="120"/>
        <v>0</v>
      </c>
      <c r="ZP72">
        <f t="shared" si="120"/>
        <v>0</v>
      </c>
      <c r="ZQ72">
        <f t="shared" si="120"/>
        <v>0.68333333333333335</v>
      </c>
      <c r="ZR72">
        <f t="shared" si="120"/>
        <v>0</v>
      </c>
      <c r="ZS72">
        <f t="shared" si="120"/>
        <v>0</v>
      </c>
      <c r="ZT72">
        <f t="shared" si="120"/>
        <v>0.35166666666666668</v>
      </c>
      <c r="ZU72">
        <f t="shared" si="120"/>
        <v>0</v>
      </c>
      <c r="ZV72">
        <f t="shared" si="120"/>
        <v>0</v>
      </c>
      <c r="ZW72">
        <f t="shared" si="120"/>
        <v>1.0566666666666669</v>
      </c>
      <c r="ZX72">
        <f t="shared" si="120"/>
        <v>0</v>
      </c>
      <c r="ZY72">
        <f t="shared" si="120"/>
        <v>0</v>
      </c>
      <c r="ZZ72">
        <f t="shared" si="120"/>
        <v>0.56000000000000005</v>
      </c>
      <c r="AAA72">
        <f t="shared" si="120"/>
        <v>0</v>
      </c>
      <c r="AAB72">
        <f t="shared" si="120"/>
        <v>0</v>
      </c>
      <c r="AAC72">
        <f t="shared" si="120"/>
        <v>0</v>
      </c>
      <c r="AAD72">
        <f t="shared" si="120"/>
        <v>0</v>
      </c>
      <c r="AAE72">
        <f t="shared" si="120"/>
        <v>0.50583333333333336</v>
      </c>
      <c r="AAF72">
        <f t="shared" si="120"/>
        <v>0.57666666666666677</v>
      </c>
      <c r="AAG72">
        <f t="shared" si="120"/>
        <v>0</v>
      </c>
      <c r="AAH72">
        <f t="shared" si="120"/>
        <v>0</v>
      </c>
      <c r="AAI72">
        <f t="shared" si="120"/>
        <v>0.54500000000000004</v>
      </c>
      <c r="AAJ72">
        <f t="shared" si="120"/>
        <v>0</v>
      </c>
      <c r="AAK72">
        <f t="shared" si="120"/>
        <v>0</v>
      </c>
      <c r="AAL72">
        <f t="shared" si="120"/>
        <v>0.36000000000000004</v>
      </c>
      <c r="AAM72">
        <f t="shared" si="120"/>
        <v>0</v>
      </c>
      <c r="AAN72">
        <f t="shared" si="120"/>
        <v>0</v>
      </c>
    </row>
    <row r="73" spans="3:736" x14ac:dyDescent="0.3">
      <c r="V73" s="297">
        <f>V71/V72</f>
        <v>0.28431354038261936</v>
      </c>
      <c r="X73" t="s">
        <v>472</v>
      </c>
    </row>
    <row r="74" spans="3:736" x14ac:dyDescent="0.3">
      <c r="V74" s="299">
        <f>V71/W72</f>
        <v>0.18954236025507956</v>
      </c>
      <c r="X74" t="s">
        <v>473</v>
      </c>
    </row>
    <row r="75" spans="3:736" x14ac:dyDescent="0.3">
      <c r="AG75">
        <f t="shared" ref="AG75:CR75" si="121">VLOOKUP(AG76,$B$107:$C$160,2,FALSE)</f>
        <v>1</v>
      </c>
      <c r="AH75">
        <f t="shared" si="121"/>
        <v>1</v>
      </c>
      <c r="AI75">
        <f t="shared" si="121"/>
        <v>1</v>
      </c>
      <c r="AJ75">
        <f t="shared" si="121"/>
        <v>1</v>
      </c>
      <c r="AK75">
        <f t="shared" si="121"/>
        <v>1</v>
      </c>
      <c r="AL75">
        <f t="shared" si="121"/>
        <v>1</v>
      </c>
      <c r="AM75">
        <f t="shared" si="121"/>
        <v>1</v>
      </c>
      <c r="AN75">
        <f t="shared" si="121"/>
        <v>1</v>
      </c>
      <c r="AO75">
        <f t="shared" si="121"/>
        <v>1</v>
      </c>
      <c r="AP75">
        <f t="shared" si="121"/>
        <v>1</v>
      </c>
      <c r="AQ75">
        <f t="shared" si="121"/>
        <v>1</v>
      </c>
      <c r="AR75">
        <f t="shared" si="121"/>
        <v>1</v>
      </c>
      <c r="AS75">
        <f t="shared" si="121"/>
        <v>1</v>
      </c>
      <c r="AT75">
        <f t="shared" si="121"/>
        <v>1</v>
      </c>
      <c r="AU75">
        <f t="shared" si="121"/>
        <v>1</v>
      </c>
      <c r="AV75">
        <f t="shared" si="121"/>
        <v>2</v>
      </c>
      <c r="AW75">
        <f t="shared" si="121"/>
        <v>2</v>
      </c>
      <c r="AX75">
        <f t="shared" si="121"/>
        <v>2</v>
      </c>
      <c r="AY75">
        <f t="shared" si="121"/>
        <v>2</v>
      </c>
      <c r="AZ75">
        <f t="shared" si="121"/>
        <v>2</v>
      </c>
      <c r="BA75">
        <f t="shared" si="121"/>
        <v>2</v>
      </c>
      <c r="BB75">
        <f t="shared" si="121"/>
        <v>2</v>
      </c>
      <c r="BC75">
        <f t="shared" si="121"/>
        <v>2</v>
      </c>
      <c r="BD75">
        <f t="shared" si="121"/>
        <v>2</v>
      </c>
      <c r="BE75">
        <f t="shared" si="121"/>
        <v>2</v>
      </c>
      <c r="BF75">
        <f t="shared" si="121"/>
        <v>2</v>
      </c>
      <c r="BG75">
        <f t="shared" si="121"/>
        <v>2</v>
      </c>
      <c r="BH75">
        <f t="shared" si="121"/>
        <v>2</v>
      </c>
      <c r="BI75">
        <f t="shared" si="121"/>
        <v>2</v>
      </c>
      <c r="BJ75">
        <f t="shared" si="121"/>
        <v>2</v>
      </c>
      <c r="BK75">
        <f t="shared" si="121"/>
        <v>3</v>
      </c>
      <c r="BL75">
        <f t="shared" si="121"/>
        <v>3</v>
      </c>
      <c r="BM75">
        <f t="shared" si="121"/>
        <v>3</v>
      </c>
      <c r="BN75">
        <f t="shared" si="121"/>
        <v>3</v>
      </c>
      <c r="BO75">
        <f t="shared" si="121"/>
        <v>3</v>
      </c>
      <c r="BP75">
        <f t="shared" si="121"/>
        <v>3</v>
      </c>
      <c r="BQ75">
        <f t="shared" si="121"/>
        <v>3</v>
      </c>
      <c r="BR75">
        <f t="shared" si="121"/>
        <v>3</v>
      </c>
      <c r="BS75">
        <f t="shared" si="121"/>
        <v>3</v>
      </c>
      <c r="BT75">
        <f t="shared" si="121"/>
        <v>3</v>
      </c>
      <c r="BU75">
        <f t="shared" si="121"/>
        <v>3</v>
      </c>
      <c r="BV75">
        <f t="shared" si="121"/>
        <v>3</v>
      </c>
      <c r="BW75">
        <f t="shared" si="121"/>
        <v>3</v>
      </c>
      <c r="BX75">
        <f t="shared" si="121"/>
        <v>3</v>
      </c>
      <c r="BY75">
        <f t="shared" si="121"/>
        <v>3</v>
      </c>
      <c r="BZ75">
        <f t="shared" si="121"/>
        <v>4</v>
      </c>
      <c r="CA75">
        <f t="shared" si="121"/>
        <v>4</v>
      </c>
      <c r="CB75">
        <f t="shared" si="121"/>
        <v>4</v>
      </c>
      <c r="CC75">
        <f t="shared" si="121"/>
        <v>4</v>
      </c>
      <c r="CD75">
        <f t="shared" si="121"/>
        <v>4</v>
      </c>
      <c r="CE75">
        <f t="shared" si="121"/>
        <v>4</v>
      </c>
      <c r="CF75">
        <f t="shared" si="121"/>
        <v>4</v>
      </c>
      <c r="CG75">
        <f t="shared" si="121"/>
        <v>4</v>
      </c>
      <c r="CH75">
        <f t="shared" si="121"/>
        <v>4</v>
      </c>
      <c r="CI75">
        <f t="shared" si="121"/>
        <v>4</v>
      </c>
      <c r="CJ75">
        <f t="shared" si="121"/>
        <v>4</v>
      </c>
      <c r="CK75">
        <f t="shared" si="121"/>
        <v>4</v>
      </c>
      <c r="CL75">
        <f t="shared" si="121"/>
        <v>4</v>
      </c>
      <c r="CM75">
        <f t="shared" si="121"/>
        <v>4</v>
      </c>
      <c r="CN75">
        <f t="shared" si="121"/>
        <v>4</v>
      </c>
      <c r="CO75">
        <f t="shared" si="121"/>
        <v>5</v>
      </c>
      <c r="CP75">
        <f t="shared" si="121"/>
        <v>5</v>
      </c>
      <c r="CQ75">
        <f t="shared" si="121"/>
        <v>5</v>
      </c>
      <c r="CR75">
        <f t="shared" si="121"/>
        <v>5</v>
      </c>
      <c r="CS75">
        <f t="shared" ref="CS75:FD75" si="122">VLOOKUP(CS76,$B$107:$C$160,2,FALSE)</f>
        <v>5</v>
      </c>
      <c r="CT75">
        <f t="shared" si="122"/>
        <v>5</v>
      </c>
      <c r="CU75">
        <f t="shared" si="122"/>
        <v>5</v>
      </c>
      <c r="CV75">
        <f t="shared" si="122"/>
        <v>5</v>
      </c>
      <c r="CW75">
        <f t="shared" si="122"/>
        <v>5</v>
      </c>
      <c r="CX75">
        <f t="shared" si="122"/>
        <v>5</v>
      </c>
      <c r="CY75">
        <f t="shared" si="122"/>
        <v>5</v>
      </c>
      <c r="CZ75">
        <f t="shared" si="122"/>
        <v>5</v>
      </c>
      <c r="DA75">
        <f t="shared" si="122"/>
        <v>5</v>
      </c>
      <c r="DB75">
        <f t="shared" si="122"/>
        <v>5</v>
      </c>
      <c r="DC75">
        <f t="shared" si="122"/>
        <v>5</v>
      </c>
      <c r="DD75">
        <f t="shared" si="122"/>
        <v>6</v>
      </c>
      <c r="DE75">
        <f t="shared" si="122"/>
        <v>6</v>
      </c>
      <c r="DF75">
        <f t="shared" si="122"/>
        <v>6</v>
      </c>
      <c r="DG75">
        <f t="shared" si="122"/>
        <v>6</v>
      </c>
      <c r="DH75">
        <f t="shared" si="122"/>
        <v>6</v>
      </c>
      <c r="DI75">
        <f t="shared" si="122"/>
        <v>6</v>
      </c>
      <c r="DJ75">
        <f t="shared" si="122"/>
        <v>6</v>
      </c>
      <c r="DK75">
        <f t="shared" si="122"/>
        <v>6</v>
      </c>
      <c r="DL75">
        <f t="shared" si="122"/>
        <v>6</v>
      </c>
      <c r="DM75">
        <f t="shared" si="122"/>
        <v>6</v>
      </c>
      <c r="DN75">
        <f t="shared" si="122"/>
        <v>6</v>
      </c>
      <c r="DO75">
        <f t="shared" si="122"/>
        <v>6</v>
      </c>
      <c r="DP75">
        <f t="shared" si="122"/>
        <v>6</v>
      </c>
      <c r="DQ75">
        <f t="shared" si="122"/>
        <v>6</v>
      </c>
      <c r="DR75">
        <f t="shared" si="122"/>
        <v>6</v>
      </c>
      <c r="DS75">
        <f t="shared" si="122"/>
        <v>7</v>
      </c>
      <c r="DT75">
        <f t="shared" si="122"/>
        <v>7</v>
      </c>
      <c r="DU75">
        <f t="shared" si="122"/>
        <v>7</v>
      </c>
      <c r="DV75">
        <f t="shared" si="122"/>
        <v>7</v>
      </c>
      <c r="DW75">
        <f t="shared" si="122"/>
        <v>7</v>
      </c>
      <c r="DX75">
        <f t="shared" si="122"/>
        <v>7</v>
      </c>
      <c r="DY75">
        <f t="shared" si="122"/>
        <v>7</v>
      </c>
      <c r="DZ75">
        <f t="shared" si="122"/>
        <v>7</v>
      </c>
      <c r="EA75">
        <f t="shared" si="122"/>
        <v>7</v>
      </c>
      <c r="EB75">
        <f t="shared" si="122"/>
        <v>7</v>
      </c>
      <c r="EC75">
        <f t="shared" si="122"/>
        <v>7</v>
      </c>
      <c r="ED75">
        <f t="shared" si="122"/>
        <v>7</v>
      </c>
      <c r="EE75">
        <f t="shared" si="122"/>
        <v>7</v>
      </c>
      <c r="EF75">
        <f t="shared" si="122"/>
        <v>7</v>
      </c>
      <c r="EG75">
        <f t="shared" si="122"/>
        <v>7</v>
      </c>
      <c r="EH75">
        <f t="shared" si="122"/>
        <v>8</v>
      </c>
      <c r="EI75">
        <f t="shared" si="122"/>
        <v>8</v>
      </c>
      <c r="EJ75">
        <f t="shared" si="122"/>
        <v>8</v>
      </c>
      <c r="EK75">
        <f t="shared" si="122"/>
        <v>8</v>
      </c>
      <c r="EL75">
        <f t="shared" si="122"/>
        <v>8</v>
      </c>
      <c r="EM75">
        <f t="shared" si="122"/>
        <v>8</v>
      </c>
      <c r="EN75">
        <f t="shared" si="122"/>
        <v>8</v>
      </c>
      <c r="EO75">
        <f t="shared" si="122"/>
        <v>8</v>
      </c>
      <c r="EP75">
        <f t="shared" si="122"/>
        <v>8</v>
      </c>
      <c r="EQ75">
        <f t="shared" si="122"/>
        <v>8</v>
      </c>
      <c r="ER75">
        <f t="shared" si="122"/>
        <v>8</v>
      </c>
      <c r="ES75">
        <f t="shared" si="122"/>
        <v>8</v>
      </c>
      <c r="ET75">
        <f t="shared" si="122"/>
        <v>8</v>
      </c>
      <c r="EU75">
        <f t="shared" si="122"/>
        <v>8</v>
      </c>
      <c r="EV75">
        <f t="shared" si="122"/>
        <v>8</v>
      </c>
      <c r="EW75">
        <f t="shared" si="122"/>
        <v>9</v>
      </c>
      <c r="EX75">
        <f t="shared" si="122"/>
        <v>9</v>
      </c>
      <c r="EY75">
        <f t="shared" si="122"/>
        <v>9</v>
      </c>
      <c r="EZ75">
        <f t="shared" si="122"/>
        <v>9</v>
      </c>
      <c r="FA75">
        <f t="shared" si="122"/>
        <v>9</v>
      </c>
      <c r="FB75">
        <f t="shared" si="122"/>
        <v>9</v>
      </c>
      <c r="FC75">
        <f t="shared" si="122"/>
        <v>9</v>
      </c>
      <c r="FD75">
        <f t="shared" si="122"/>
        <v>9</v>
      </c>
      <c r="FE75">
        <f t="shared" ref="FE75:HP75" si="123">VLOOKUP(FE76,$B$107:$C$160,2,FALSE)</f>
        <v>9</v>
      </c>
      <c r="FF75">
        <f t="shared" si="123"/>
        <v>9</v>
      </c>
      <c r="FG75">
        <f t="shared" si="123"/>
        <v>9</v>
      </c>
      <c r="FH75">
        <f t="shared" si="123"/>
        <v>9</v>
      </c>
      <c r="FI75">
        <f t="shared" si="123"/>
        <v>9</v>
      </c>
      <c r="FJ75">
        <f t="shared" si="123"/>
        <v>9</v>
      </c>
      <c r="FK75">
        <f t="shared" si="123"/>
        <v>9</v>
      </c>
      <c r="FL75">
        <f t="shared" si="123"/>
        <v>10</v>
      </c>
      <c r="FM75">
        <f t="shared" si="123"/>
        <v>10</v>
      </c>
      <c r="FN75">
        <f t="shared" si="123"/>
        <v>10</v>
      </c>
      <c r="FO75">
        <f t="shared" si="123"/>
        <v>10</v>
      </c>
      <c r="FP75">
        <f t="shared" si="123"/>
        <v>10</v>
      </c>
      <c r="FQ75">
        <f t="shared" si="123"/>
        <v>10</v>
      </c>
      <c r="FR75">
        <f t="shared" si="123"/>
        <v>10</v>
      </c>
      <c r="FS75">
        <f t="shared" si="123"/>
        <v>10</v>
      </c>
      <c r="FT75">
        <f t="shared" si="123"/>
        <v>10</v>
      </c>
      <c r="FU75">
        <f t="shared" si="123"/>
        <v>10</v>
      </c>
      <c r="FV75">
        <f t="shared" si="123"/>
        <v>10</v>
      </c>
      <c r="FW75">
        <f t="shared" si="123"/>
        <v>10</v>
      </c>
      <c r="FX75">
        <f t="shared" si="123"/>
        <v>10</v>
      </c>
      <c r="FY75">
        <f t="shared" si="123"/>
        <v>10</v>
      </c>
      <c r="FZ75">
        <f t="shared" si="123"/>
        <v>10</v>
      </c>
      <c r="GA75">
        <f t="shared" si="123"/>
        <v>11</v>
      </c>
      <c r="GB75">
        <f t="shared" si="123"/>
        <v>11</v>
      </c>
      <c r="GC75">
        <f t="shared" si="123"/>
        <v>11</v>
      </c>
      <c r="GD75">
        <f t="shared" si="123"/>
        <v>11</v>
      </c>
      <c r="GE75">
        <f t="shared" si="123"/>
        <v>11</v>
      </c>
      <c r="GF75">
        <f t="shared" si="123"/>
        <v>11</v>
      </c>
      <c r="GG75">
        <f t="shared" si="123"/>
        <v>11</v>
      </c>
      <c r="GH75">
        <f t="shared" si="123"/>
        <v>11</v>
      </c>
      <c r="GI75">
        <f t="shared" si="123"/>
        <v>11</v>
      </c>
      <c r="GJ75">
        <f t="shared" si="123"/>
        <v>11</v>
      </c>
      <c r="GK75">
        <f t="shared" si="123"/>
        <v>11</v>
      </c>
      <c r="GL75">
        <f t="shared" si="123"/>
        <v>11</v>
      </c>
      <c r="GM75">
        <f t="shared" si="123"/>
        <v>11</v>
      </c>
      <c r="GN75">
        <f t="shared" si="123"/>
        <v>11</v>
      </c>
      <c r="GO75">
        <f t="shared" si="123"/>
        <v>11</v>
      </c>
      <c r="GP75">
        <f t="shared" si="123"/>
        <v>12</v>
      </c>
      <c r="GQ75">
        <f t="shared" si="123"/>
        <v>12</v>
      </c>
      <c r="GR75">
        <f t="shared" si="123"/>
        <v>12</v>
      </c>
      <c r="GS75">
        <f t="shared" si="123"/>
        <v>12</v>
      </c>
      <c r="GT75">
        <f t="shared" si="123"/>
        <v>12</v>
      </c>
      <c r="GU75">
        <f t="shared" si="123"/>
        <v>12</v>
      </c>
      <c r="GV75">
        <f t="shared" si="123"/>
        <v>12</v>
      </c>
      <c r="GW75">
        <f t="shared" si="123"/>
        <v>12</v>
      </c>
      <c r="GX75">
        <f t="shared" si="123"/>
        <v>12</v>
      </c>
      <c r="GY75">
        <f t="shared" si="123"/>
        <v>12</v>
      </c>
      <c r="GZ75">
        <f t="shared" si="123"/>
        <v>12</v>
      </c>
      <c r="HA75">
        <f t="shared" si="123"/>
        <v>12</v>
      </c>
      <c r="HB75">
        <f t="shared" si="123"/>
        <v>12</v>
      </c>
      <c r="HC75">
        <f t="shared" si="123"/>
        <v>12</v>
      </c>
      <c r="HD75">
        <f t="shared" si="123"/>
        <v>12</v>
      </c>
      <c r="HE75">
        <f t="shared" si="123"/>
        <v>13</v>
      </c>
      <c r="HF75">
        <f t="shared" si="123"/>
        <v>13</v>
      </c>
      <c r="HG75">
        <f t="shared" si="123"/>
        <v>13</v>
      </c>
      <c r="HH75">
        <f t="shared" si="123"/>
        <v>13</v>
      </c>
      <c r="HI75">
        <f t="shared" si="123"/>
        <v>13</v>
      </c>
      <c r="HJ75">
        <f t="shared" si="123"/>
        <v>13</v>
      </c>
      <c r="HK75">
        <f t="shared" si="123"/>
        <v>13</v>
      </c>
      <c r="HL75">
        <f t="shared" si="123"/>
        <v>13</v>
      </c>
      <c r="HM75">
        <f t="shared" si="123"/>
        <v>13</v>
      </c>
      <c r="HN75">
        <f t="shared" si="123"/>
        <v>13</v>
      </c>
      <c r="HO75">
        <f t="shared" si="123"/>
        <v>13</v>
      </c>
      <c r="HP75">
        <f t="shared" si="123"/>
        <v>13</v>
      </c>
      <c r="HQ75">
        <f t="shared" ref="HQ75:KB75" si="124">VLOOKUP(HQ76,$B$107:$C$160,2,FALSE)</f>
        <v>13</v>
      </c>
      <c r="HR75">
        <f t="shared" si="124"/>
        <v>13</v>
      </c>
      <c r="HS75">
        <f t="shared" si="124"/>
        <v>13</v>
      </c>
      <c r="HT75">
        <f t="shared" si="124"/>
        <v>14</v>
      </c>
      <c r="HU75">
        <f t="shared" si="124"/>
        <v>14</v>
      </c>
      <c r="HV75">
        <f t="shared" si="124"/>
        <v>14</v>
      </c>
      <c r="HW75">
        <f t="shared" si="124"/>
        <v>14</v>
      </c>
      <c r="HX75">
        <f t="shared" si="124"/>
        <v>14</v>
      </c>
      <c r="HY75">
        <f t="shared" si="124"/>
        <v>14</v>
      </c>
      <c r="HZ75">
        <f t="shared" si="124"/>
        <v>14</v>
      </c>
      <c r="IA75">
        <f t="shared" si="124"/>
        <v>14</v>
      </c>
      <c r="IB75">
        <f t="shared" si="124"/>
        <v>14</v>
      </c>
      <c r="IC75">
        <f t="shared" si="124"/>
        <v>14</v>
      </c>
      <c r="ID75">
        <f t="shared" si="124"/>
        <v>14</v>
      </c>
      <c r="IE75">
        <f t="shared" si="124"/>
        <v>14</v>
      </c>
      <c r="IF75">
        <f t="shared" si="124"/>
        <v>14</v>
      </c>
      <c r="IG75">
        <f t="shared" si="124"/>
        <v>14</v>
      </c>
      <c r="IH75">
        <f t="shared" si="124"/>
        <v>14</v>
      </c>
      <c r="II75">
        <f t="shared" si="124"/>
        <v>15</v>
      </c>
      <c r="IJ75">
        <f t="shared" si="124"/>
        <v>15</v>
      </c>
      <c r="IK75">
        <f t="shared" si="124"/>
        <v>15</v>
      </c>
      <c r="IL75">
        <f t="shared" si="124"/>
        <v>15</v>
      </c>
      <c r="IM75">
        <f t="shared" si="124"/>
        <v>15</v>
      </c>
      <c r="IN75">
        <f t="shared" si="124"/>
        <v>15</v>
      </c>
      <c r="IO75">
        <f t="shared" si="124"/>
        <v>15</v>
      </c>
      <c r="IP75">
        <f t="shared" si="124"/>
        <v>15</v>
      </c>
      <c r="IQ75">
        <f t="shared" si="124"/>
        <v>15</v>
      </c>
      <c r="IR75">
        <f t="shared" si="124"/>
        <v>15</v>
      </c>
      <c r="IS75">
        <f t="shared" si="124"/>
        <v>15</v>
      </c>
      <c r="IT75">
        <f t="shared" si="124"/>
        <v>15</v>
      </c>
      <c r="IU75">
        <f t="shared" si="124"/>
        <v>15</v>
      </c>
      <c r="IV75">
        <f t="shared" si="124"/>
        <v>15</v>
      </c>
      <c r="IW75">
        <f t="shared" si="124"/>
        <v>15</v>
      </c>
      <c r="IX75">
        <f t="shared" si="124"/>
        <v>16</v>
      </c>
      <c r="IY75">
        <f t="shared" si="124"/>
        <v>16</v>
      </c>
      <c r="IZ75">
        <f t="shared" si="124"/>
        <v>16</v>
      </c>
      <c r="JA75">
        <f t="shared" si="124"/>
        <v>16</v>
      </c>
      <c r="JB75">
        <f t="shared" si="124"/>
        <v>16</v>
      </c>
      <c r="JC75">
        <f t="shared" si="124"/>
        <v>16</v>
      </c>
      <c r="JD75">
        <f t="shared" si="124"/>
        <v>16</v>
      </c>
      <c r="JE75">
        <f t="shared" si="124"/>
        <v>16</v>
      </c>
      <c r="JF75">
        <f t="shared" si="124"/>
        <v>16</v>
      </c>
      <c r="JG75">
        <f t="shared" si="124"/>
        <v>16</v>
      </c>
      <c r="JH75">
        <f t="shared" si="124"/>
        <v>16</v>
      </c>
      <c r="JI75">
        <f t="shared" si="124"/>
        <v>16</v>
      </c>
      <c r="JJ75">
        <f t="shared" si="124"/>
        <v>16</v>
      </c>
      <c r="JK75">
        <f t="shared" si="124"/>
        <v>16</v>
      </c>
      <c r="JL75">
        <f t="shared" si="124"/>
        <v>16</v>
      </c>
      <c r="JM75">
        <f t="shared" si="124"/>
        <v>17</v>
      </c>
      <c r="JN75">
        <f t="shared" si="124"/>
        <v>17</v>
      </c>
      <c r="JO75">
        <f t="shared" si="124"/>
        <v>17</v>
      </c>
      <c r="JP75">
        <f t="shared" si="124"/>
        <v>17</v>
      </c>
      <c r="JQ75">
        <f t="shared" si="124"/>
        <v>17</v>
      </c>
      <c r="JR75">
        <f t="shared" si="124"/>
        <v>17</v>
      </c>
      <c r="JS75">
        <f t="shared" si="124"/>
        <v>17</v>
      </c>
      <c r="JT75">
        <f t="shared" si="124"/>
        <v>17</v>
      </c>
      <c r="JU75">
        <f t="shared" si="124"/>
        <v>17</v>
      </c>
      <c r="JV75">
        <f t="shared" si="124"/>
        <v>17</v>
      </c>
      <c r="JW75">
        <f t="shared" si="124"/>
        <v>17</v>
      </c>
      <c r="JX75">
        <f t="shared" si="124"/>
        <v>17</v>
      </c>
      <c r="JY75">
        <f t="shared" si="124"/>
        <v>17</v>
      </c>
      <c r="JZ75">
        <f t="shared" si="124"/>
        <v>17</v>
      </c>
      <c r="KA75">
        <f t="shared" si="124"/>
        <v>17</v>
      </c>
      <c r="KB75">
        <f t="shared" si="124"/>
        <v>18</v>
      </c>
      <c r="KC75">
        <f t="shared" ref="KC75:MN75" si="125">VLOOKUP(KC76,$B$107:$C$160,2,FALSE)</f>
        <v>18</v>
      </c>
      <c r="KD75">
        <f t="shared" si="125"/>
        <v>18</v>
      </c>
      <c r="KE75">
        <f t="shared" si="125"/>
        <v>18</v>
      </c>
      <c r="KF75">
        <f t="shared" si="125"/>
        <v>18</v>
      </c>
      <c r="KG75">
        <f t="shared" si="125"/>
        <v>18</v>
      </c>
      <c r="KH75">
        <f t="shared" si="125"/>
        <v>18</v>
      </c>
      <c r="KI75">
        <f t="shared" si="125"/>
        <v>18</v>
      </c>
      <c r="KJ75">
        <f t="shared" si="125"/>
        <v>18</v>
      </c>
      <c r="KK75">
        <f t="shared" si="125"/>
        <v>18</v>
      </c>
      <c r="KL75">
        <f t="shared" si="125"/>
        <v>18</v>
      </c>
      <c r="KM75">
        <f t="shared" si="125"/>
        <v>18</v>
      </c>
      <c r="KN75">
        <f t="shared" si="125"/>
        <v>18</v>
      </c>
      <c r="KO75">
        <f t="shared" si="125"/>
        <v>18</v>
      </c>
      <c r="KP75">
        <f t="shared" si="125"/>
        <v>18</v>
      </c>
      <c r="KQ75">
        <f t="shared" si="125"/>
        <v>19</v>
      </c>
      <c r="KR75">
        <f t="shared" si="125"/>
        <v>19</v>
      </c>
      <c r="KS75">
        <f t="shared" si="125"/>
        <v>19</v>
      </c>
      <c r="KT75">
        <f t="shared" si="125"/>
        <v>19</v>
      </c>
      <c r="KU75">
        <f t="shared" si="125"/>
        <v>19</v>
      </c>
      <c r="KV75">
        <f t="shared" si="125"/>
        <v>19</v>
      </c>
      <c r="KW75">
        <f t="shared" si="125"/>
        <v>19</v>
      </c>
      <c r="KX75">
        <f t="shared" si="125"/>
        <v>19</v>
      </c>
      <c r="KY75">
        <f t="shared" si="125"/>
        <v>19</v>
      </c>
      <c r="KZ75">
        <f t="shared" si="125"/>
        <v>19</v>
      </c>
      <c r="LA75">
        <f t="shared" si="125"/>
        <v>19</v>
      </c>
      <c r="LB75">
        <f t="shared" si="125"/>
        <v>19</v>
      </c>
      <c r="LC75">
        <f t="shared" si="125"/>
        <v>19</v>
      </c>
      <c r="LD75">
        <f t="shared" si="125"/>
        <v>19</v>
      </c>
      <c r="LE75">
        <f t="shared" si="125"/>
        <v>19</v>
      </c>
      <c r="LF75">
        <f t="shared" si="125"/>
        <v>20</v>
      </c>
      <c r="LG75">
        <f t="shared" si="125"/>
        <v>20</v>
      </c>
      <c r="LH75">
        <f t="shared" si="125"/>
        <v>20</v>
      </c>
      <c r="LI75">
        <f t="shared" si="125"/>
        <v>20</v>
      </c>
      <c r="LJ75">
        <f t="shared" si="125"/>
        <v>20</v>
      </c>
      <c r="LK75">
        <f t="shared" si="125"/>
        <v>20</v>
      </c>
      <c r="LL75">
        <f t="shared" si="125"/>
        <v>20</v>
      </c>
      <c r="LM75">
        <f t="shared" si="125"/>
        <v>20</v>
      </c>
      <c r="LN75">
        <f t="shared" si="125"/>
        <v>20</v>
      </c>
      <c r="LO75">
        <f t="shared" si="125"/>
        <v>20</v>
      </c>
      <c r="LP75">
        <f t="shared" si="125"/>
        <v>20</v>
      </c>
      <c r="LQ75">
        <f t="shared" si="125"/>
        <v>20</v>
      </c>
      <c r="LR75">
        <f t="shared" si="125"/>
        <v>20</v>
      </c>
      <c r="LS75">
        <f t="shared" si="125"/>
        <v>20</v>
      </c>
      <c r="LT75">
        <f t="shared" si="125"/>
        <v>20</v>
      </c>
      <c r="LU75">
        <f t="shared" si="125"/>
        <v>21</v>
      </c>
      <c r="LV75">
        <f t="shared" si="125"/>
        <v>21</v>
      </c>
      <c r="LW75">
        <f t="shared" si="125"/>
        <v>21</v>
      </c>
      <c r="LX75">
        <f t="shared" si="125"/>
        <v>21</v>
      </c>
      <c r="LY75">
        <f t="shared" si="125"/>
        <v>21</v>
      </c>
      <c r="LZ75">
        <f t="shared" si="125"/>
        <v>21</v>
      </c>
      <c r="MA75">
        <f t="shared" si="125"/>
        <v>21</v>
      </c>
      <c r="MB75">
        <f t="shared" si="125"/>
        <v>21</v>
      </c>
      <c r="MC75">
        <f t="shared" si="125"/>
        <v>21</v>
      </c>
      <c r="MD75">
        <f t="shared" si="125"/>
        <v>21</v>
      </c>
      <c r="ME75">
        <f t="shared" si="125"/>
        <v>21</v>
      </c>
      <c r="MF75">
        <f t="shared" si="125"/>
        <v>21</v>
      </c>
      <c r="MG75">
        <f t="shared" si="125"/>
        <v>21</v>
      </c>
      <c r="MH75">
        <f t="shared" si="125"/>
        <v>21</v>
      </c>
      <c r="MI75">
        <f t="shared" si="125"/>
        <v>21</v>
      </c>
      <c r="MJ75">
        <f t="shared" si="125"/>
        <v>22</v>
      </c>
      <c r="MK75">
        <f t="shared" si="125"/>
        <v>22</v>
      </c>
      <c r="ML75">
        <f t="shared" si="125"/>
        <v>22</v>
      </c>
      <c r="MM75">
        <f t="shared" si="125"/>
        <v>22</v>
      </c>
      <c r="MN75">
        <f t="shared" si="125"/>
        <v>22</v>
      </c>
      <c r="MO75">
        <f t="shared" ref="MO75:OZ75" si="126">VLOOKUP(MO76,$B$107:$C$160,2,FALSE)</f>
        <v>22</v>
      </c>
      <c r="MP75">
        <f t="shared" si="126"/>
        <v>22</v>
      </c>
      <c r="MQ75">
        <f t="shared" si="126"/>
        <v>22</v>
      </c>
      <c r="MR75">
        <f t="shared" si="126"/>
        <v>22</v>
      </c>
      <c r="MS75">
        <f t="shared" si="126"/>
        <v>22</v>
      </c>
      <c r="MT75">
        <f t="shared" si="126"/>
        <v>22</v>
      </c>
      <c r="MU75">
        <f t="shared" si="126"/>
        <v>22</v>
      </c>
      <c r="MV75">
        <f t="shared" si="126"/>
        <v>22</v>
      </c>
      <c r="MW75">
        <f t="shared" si="126"/>
        <v>22</v>
      </c>
      <c r="MX75">
        <f t="shared" si="126"/>
        <v>22</v>
      </c>
      <c r="MY75">
        <f t="shared" si="126"/>
        <v>23</v>
      </c>
      <c r="MZ75">
        <f t="shared" si="126"/>
        <v>23</v>
      </c>
      <c r="NA75">
        <f t="shared" si="126"/>
        <v>23</v>
      </c>
      <c r="NB75">
        <f t="shared" si="126"/>
        <v>23</v>
      </c>
      <c r="NC75">
        <f t="shared" si="126"/>
        <v>23</v>
      </c>
      <c r="ND75">
        <f t="shared" si="126"/>
        <v>23</v>
      </c>
      <c r="NE75">
        <f t="shared" si="126"/>
        <v>23</v>
      </c>
      <c r="NF75">
        <f t="shared" si="126"/>
        <v>23</v>
      </c>
      <c r="NG75">
        <f t="shared" si="126"/>
        <v>23</v>
      </c>
      <c r="NH75">
        <f t="shared" si="126"/>
        <v>23</v>
      </c>
      <c r="NI75">
        <f t="shared" si="126"/>
        <v>23</v>
      </c>
      <c r="NJ75">
        <f t="shared" si="126"/>
        <v>23</v>
      </c>
      <c r="NK75">
        <f t="shared" si="126"/>
        <v>23</v>
      </c>
      <c r="NL75">
        <f t="shared" si="126"/>
        <v>23</v>
      </c>
      <c r="NM75">
        <f t="shared" si="126"/>
        <v>23</v>
      </c>
      <c r="NN75">
        <f t="shared" si="126"/>
        <v>24</v>
      </c>
      <c r="NO75">
        <f t="shared" si="126"/>
        <v>24</v>
      </c>
      <c r="NP75">
        <f t="shared" si="126"/>
        <v>24</v>
      </c>
      <c r="NQ75">
        <f t="shared" si="126"/>
        <v>24</v>
      </c>
      <c r="NR75">
        <f t="shared" si="126"/>
        <v>24</v>
      </c>
      <c r="NS75">
        <f t="shared" si="126"/>
        <v>24</v>
      </c>
      <c r="NT75">
        <f t="shared" si="126"/>
        <v>24</v>
      </c>
      <c r="NU75">
        <f t="shared" si="126"/>
        <v>24</v>
      </c>
      <c r="NV75">
        <f t="shared" si="126"/>
        <v>24</v>
      </c>
      <c r="NW75">
        <f t="shared" si="126"/>
        <v>24</v>
      </c>
      <c r="NX75">
        <f t="shared" si="126"/>
        <v>24</v>
      </c>
      <c r="NY75">
        <f t="shared" si="126"/>
        <v>24</v>
      </c>
      <c r="NZ75">
        <f t="shared" si="126"/>
        <v>24</v>
      </c>
      <c r="OA75">
        <f t="shared" si="126"/>
        <v>24</v>
      </c>
      <c r="OB75">
        <f t="shared" si="126"/>
        <v>24</v>
      </c>
      <c r="OC75">
        <f t="shared" si="126"/>
        <v>25</v>
      </c>
      <c r="OD75">
        <f t="shared" si="126"/>
        <v>25</v>
      </c>
      <c r="OE75">
        <f t="shared" si="126"/>
        <v>25</v>
      </c>
      <c r="OF75">
        <f t="shared" si="126"/>
        <v>25</v>
      </c>
      <c r="OG75">
        <f t="shared" si="126"/>
        <v>25</v>
      </c>
      <c r="OH75">
        <f t="shared" si="126"/>
        <v>25</v>
      </c>
      <c r="OI75">
        <f t="shared" si="126"/>
        <v>25</v>
      </c>
      <c r="OJ75">
        <f t="shared" si="126"/>
        <v>25</v>
      </c>
      <c r="OK75">
        <f t="shared" si="126"/>
        <v>25</v>
      </c>
      <c r="OL75">
        <f t="shared" si="126"/>
        <v>25</v>
      </c>
      <c r="OM75">
        <f t="shared" si="126"/>
        <v>25</v>
      </c>
      <c r="ON75">
        <f t="shared" si="126"/>
        <v>25</v>
      </c>
      <c r="OO75">
        <f t="shared" si="126"/>
        <v>25</v>
      </c>
      <c r="OP75">
        <f t="shared" si="126"/>
        <v>25</v>
      </c>
      <c r="OQ75">
        <f t="shared" si="126"/>
        <v>25</v>
      </c>
      <c r="OR75">
        <f t="shared" si="126"/>
        <v>26</v>
      </c>
      <c r="OS75">
        <f t="shared" si="126"/>
        <v>26</v>
      </c>
      <c r="OT75">
        <f t="shared" si="126"/>
        <v>26</v>
      </c>
      <c r="OU75">
        <f t="shared" si="126"/>
        <v>26</v>
      </c>
      <c r="OV75">
        <f t="shared" si="126"/>
        <v>26</v>
      </c>
      <c r="OW75">
        <f t="shared" si="126"/>
        <v>26</v>
      </c>
      <c r="OX75">
        <f t="shared" si="126"/>
        <v>26</v>
      </c>
      <c r="OY75">
        <f t="shared" si="126"/>
        <v>26</v>
      </c>
      <c r="OZ75">
        <f t="shared" si="126"/>
        <v>26</v>
      </c>
      <c r="PA75">
        <f t="shared" ref="PA75:RL75" si="127">VLOOKUP(PA76,$B$107:$C$160,2,FALSE)</f>
        <v>26</v>
      </c>
      <c r="PB75">
        <f t="shared" si="127"/>
        <v>26</v>
      </c>
      <c r="PC75">
        <f t="shared" si="127"/>
        <v>26</v>
      </c>
      <c r="PD75">
        <f t="shared" si="127"/>
        <v>26</v>
      </c>
      <c r="PE75">
        <f t="shared" si="127"/>
        <v>26</v>
      </c>
      <c r="PF75">
        <f t="shared" si="127"/>
        <v>26</v>
      </c>
      <c r="PG75">
        <f t="shared" si="127"/>
        <v>27</v>
      </c>
      <c r="PH75">
        <f t="shared" si="127"/>
        <v>27</v>
      </c>
      <c r="PI75">
        <f t="shared" si="127"/>
        <v>27</v>
      </c>
      <c r="PJ75">
        <f t="shared" si="127"/>
        <v>27</v>
      </c>
      <c r="PK75">
        <f t="shared" si="127"/>
        <v>27</v>
      </c>
      <c r="PL75">
        <f t="shared" si="127"/>
        <v>27</v>
      </c>
      <c r="PM75">
        <f t="shared" si="127"/>
        <v>27</v>
      </c>
      <c r="PN75">
        <f t="shared" si="127"/>
        <v>27</v>
      </c>
      <c r="PO75">
        <f t="shared" si="127"/>
        <v>27</v>
      </c>
      <c r="PP75">
        <f t="shared" si="127"/>
        <v>27</v>
      </c>
      <c r="PQ75">
        <f t="shared" si="127"/>
        <v>27</v>
      </c>
      <c r="PR75">
        <f t="shared" si="127"/>
        <v>27</v>
      </c>
      <c r="PS75">
        <f t="shared" si="127"/>
        <v>27</v>
      </c>
      <c r="PT75">
        <f t="shared" si="127"/>
        <v>27</v>
      </c>
      <c r="PU75">
        <f t="shared" si="127"/>
        <v>27</v>
      </c>
      <c r="PV75">
        <f t="shared" si="127"/>
        <v>28</v>
      </c>
      <c r="PW75">
        <f t="shared" si="127"/>
        <v>28</v>
      </c>
      <c r="PX75">
        <f t="shared" si="127"/>
        <v>28</v>
      </c>
      <c r="PY75">
        <f t="shared" si="127"/>
        <v>28</v>
      </c>
      <c r="PZ75">
        <f t="shared" si="127"/>
        <v>28</v>
      </c>
      <c r="QA75">
        <f t="shared" si="127"/>
        <v>28</v>
      </c>
      <c r="QB75">
        <f t="shared" si="127"/>
        <v>28</v>
      </c>
      <c r="QC75">
        <f t="shared" si="127"/>
        <v>28</v>
      </c>
      <c r="QD75">
        <f t="shared" si="127"/>
        <v>28</v>
      </c>
      <c r="QE75">
        <f t="shared" si="127"/>
        <v>28</v>
      </c>
      <c r="QF75">
        <f t="shared" si="127"/>
        <v>28</v>
      </c>
      <c r="QG75">
        <f t="shared" si="127"/>
        <v>28</v>
      </c>
      <c r="QH75">
        <f t="shared" si="127"/>
        <v>28</v>
      </c>
      <c r="QI75">
        <f t="shared" si="127"/>
        <v>28</v>
      </c>
      <c r="QJ75">
        <f t="shared" si="127"/>
        <v>28</v>
      </c>
      <c r="QK75">
        <f t="shared" si="127"/>
        <v>29</v>
      </c>
      <c r="QL75">
        <f t="shared" si="127"/>
        <v>29</v>
      </c>
      <c r="QM75">
        <f t="shared" si="127"/>
        <v>29</v>
      </c>
      <c r="QN75">
        <f t="shared" si="127"/>
        <v>29</v>
      </c>
      <c r="QO75">
        <f t="shared" si="127"/>
        <v>29</v>
      </c>
      <c r="QP75">
        <f t="shared" si="127"/>
        <v>29</v>
      </c>
      <c r="QQ75">
        <f t="shared" si="127"/>
        <v>29</v>
      </c>
      <c r="QR75">
        <f t="shared" si="127"/>
        <v>29</v>
      </c>
      <c r="QS75">
        <f t="shared" si="127"/>
        <v>29</v>
      </c>
      <c r="QT75">
        <f t="shared" si="127"/>
        <v>29</v>
      </c>
      <c r="QU75">
        <f t="shared" si="127"/>
        <v>29</v>
      </c>
      <c r="QV75">
        <f t="shared" si="127"/>
        <v>29</v>
      </c>
      <c r="QW75">
        <f t="shared" si="127"/>
        <v>29</v>
      </c>
      <c r="QX75">
        <f t="shared" si="127"/>
        <v>29</v>
      </c>
      <c r="QY75">
        <f t="shared" si="127"/>
        <v>29</v>
      </c>
      <c r="QZ75">
        <f t="shared" si="127"/>
        <v>30</v>
      </c>
      <c r="RA75">
        <f t="shared" si="127"/>
        <v>30</v>
      </c>
      <c r="RB75">
        <f t="shared" si="127"/>
        <v>30</v>
      </c>
      <c r="RC75">
        <f t="shared" si="127"/>
        <v>30</v>
      </c>
      <c r="RD75">
        <f t="shared" si="127"/>
        <v>30</v>
      </c>
      <c r="RE75">
        <f t="shared" si="127"/>
        <v>30</v>
      </c>
      <c r="RF75">
        <f t="shared" si="127"/>
        <v>30</v>
      </c>
      <c r="RG75">
        <f t="shared" si="127"/>
        <v>30</v>
      </c>
      <c r="RH75">
        <f t="shared" si="127"/>
        <v>30</v>
      </c>
      <c r="RI75">
        <f t="shared" si="127"/>
        <v>30</v>
      </c>
      <c r="RJ75">
        <f t="shared" si="127"/>
        <v>30</v>
      </c>
      <c r="RK75">
        <f t="shared" si="127"/>
        <v>30</v>
      </c>
      <c r="RL75">
        <f t="shared" si="127"/>
        <v>30</v>
      </c>
      <c r="RM75">
        <f t="shared" ref="RM75:TX75" si="128">VLOOKUP(RM76,$B$107:$C$160,2,FALSE)</f>
        <v>30</v>
      </c>
      <c r="RN75">
        <f t="shared" si="128"/>
        <v>30</v>
      </c>
      <c r="RO75">
        <f t="shared" si="128"/>
        <v>31</v>
      </c>
      <c r="RP75">
        <f t="shared" si="128"/>
        <v>31</v>
      </c>
      <c r="RQ75">
        <f t="shared" si="128"/>
        <v>31</v>
      </c>
      <c r="RR75">
        <f t="shared" si="128"/>
        <v>31</v>
      </c>
      <c r="RS75">
        <f t="shared" si="128"/>
        <v>31</v>
      </c>
      <c r="RT75">
        <f t="shared" si="128"/>
        <v>31</v>
      </c>
      <c r="RU75">
        <f t="shared" si="128"/>
        <v>31</v>
      </c>
      <c r="RV75">
        <f t="shared" si="128"/>
        <v>31</v>
      </c>
      <c r="RW75">
        <f t="shared" si="128"/>
        <v>31</v>
      </c>
      <c r="RX75">
        <f t="shared" si="128"/>
        <v>31</v>
      </c>
      <c r="RY75">
        <f t="shared" si="128"/>
        <v>31</v>
      </c>
      <c r="RZ75">
        <f t="shared" si="128"/>
        <v>31</v>
      </c>
      <c r="SA75">
        <f t="shared" si="128"/>
        <v>31</v>
      </c>
      <c r="SB75">
        <f t="shared" si="128"/>
        <v>31</v>
      </c>
      <c r="SC75">
        <f t="shared" si="128"/>
        <v>31</v>
      </c>
      <c r="SD75">
        <f t="shared" si="128"/>
        <v>32</v>
      </c>
      <c r="SE75">
        <f t="shared" si="128"/>
        <v>32</v>
      </c>
      <c r="SF75">
        <f t="shared" si="128"/>
        <v>32</v>
      </c>
      <c r="SG75">
        <f t="shared" si="128"/>
        <v>32</v>
      </c>
      <c r="SH75">
        <f t="shared" si="128"/>
        <v>32</v>
      </c>
      <c r="SI75">
        <f t="shared" si="128"/>
        <v>32</v>
      </c>
      <c r="SJ75">
        <f t="shared" si="128"/>
        <v>32</v>
      </c>
      <c r="SK75">
        <f t="shared" si="128"/>
        <v>32</v>
      </c>
      <c r="SL75">
        <f t="shared" si="128"/>
        <v>32</v>
      </c>
      <c r="SM75">
        <f t="shared" si="128"/>
        <v>32</v>
      </c>
      <c r="SN75">
        <f t="shared" si="128"/>
        <v>32</v>
      </c>
      <c r="SO75">
        <f t="shared" si="128"/>
        <v>32</v>
      </c>
      <c r="SP75">
        <f t="shared" si="128"/>
        <v>32</v>
      </c>
      <c r="SQ75">
        <f t="shared" si="128"/>
        <v>32</v>
      </c>
      <c r="SR75">
        <f t="shared" si="128"/>
        <v>32</v>
      </c>
      <c r="SS75">
        <f t="shared" si="128"/>
        <v>33</v>
      </c>
      <c r="ST75">
        <f t="shared" si="128"/>
        <v>33</v>
      </c>
      <c r="SU75">
        <f t="shared" si="128"/>
        <v>33</v>
      </c>
      <c r="SV75">
        <f t="shared" si="128"/>
        <v>33</v>
      </c>
      <c r="SW75">
        <f t="shared" si="128"/>
        <v>33</v>
      </c>
      <c r="SX75">
        <f t="shared" si="128"/>
        <v>33</v>
      </c>
      <c r="SY75">
        <f t="shared" si="128"/>
        <v>33</v>
      </c>
      <c r="SZ75">
        <f t="shared" si="128"/>
        <v>33</v>
      </c>
      <c r="TA75">
        <f t="shared" si="128"/>
        <v>33</v>
      </c>
      <c r="TB75">
        <f t="shared" si="128"/>
        <v>33</v>
      </c>
      <c r="TC75">
        <f t="shared" si="128"/>
        <v>33</v>
      </c>
      <c r="TD75">
        <f t="shared" si="128"/>
        <v>33</v>
      </c>
      <c r="TE75">
        <f t="shared" si="128"/>
        <v>33</v>
      </c>
      <c r="TF75">
        <f t="shared" si="128"/>
        <v>33</v>
      </c>
      <c r="TG75">
        <f t="shared" si="128"/>
        <v>33</v>
      </c>
      <c r="TH75">
        <f t="shared" si="128"/>
        <v>34</v>
      </c>
      <c r="TI75">
        <f t="shared" si="128"/>
        <v>34</v>
      </c>
      <c r="TJ75">
        <f t="shared" si="128"/>
        <v>34</v>
      </c>
      <c r="TK75">
        <f t="shared" si="128"/>
        <v>34</v>
      </c>
      <c r="TL75">
        <f t="shared" si="128"/>
        <v>34</v>
      </c>
      <c r="TM75">
        <f t="shared" si="128"/>
        <v>34</v>
      </c>
      <c r="TN75">
        <f t="shared" si="128"/>
        <v>34</v>
      </c>
      <c r="TO75">
        <f t="shared" si="128"/>
        <v>34</v>
      </c>
      <c r="TP75">
        <f t="shared" si="128"/>
        <v>34</v>
      </c>
      <c r="TQ75">
        <f t="shared" si="128"/>
        <v>34</v>
      </c>
      <c r="TR75">
        <f t="shared" si="128"/>
        <v>34</v>
      </c>
      <c r="TS75">
        <f t="shared" si="128"/>
        <v>34</v>
      </c>
      <c r="TT75">
        <f t="shared" si="128"/>
        <v>34</v>
      </c>
      <c r="TU75">
        <f t="shared" si="128"/>
        <v>34</v>
      </c>
      <c r="TV75">
        <f t="shared" si="128"/>
        <v>34</v>
      </c>
      <c r="TW75">
        <f t="shared" si="128"/>
        <v>35</v>
      </c>
      <c r="TX75">
        <f t="shared" si="128"/>
        <v>35</v>
      </c>
      <c r="TY75">
        <f t="shared" ref="TY75:WJ75" si="129">VLOOKUP(TY76,$B$107:$C$160,2,FALSE)</f>
        <v>35</v>
      </c>
      <c r="TZ75">
        <f t="shared" si="129"/>
        <v>35</v>
      </c>
      <c r="UA75">
        <f t="shared" si="129"/>
        <v>35</v>
      </c>
      <c r="UB75">
        <f t="shared" si="129"/>
        <v>35</v>
      </c>
      <c r="UC75">
        <f t="shared" si="129"/>
        <v>35</v>
      </c>
      <c r="UD75">
        <f t="shared" si="129"/>
        <v>35</v>
      </c>
      <c r="UE75">
        <f t="shared" si="129"/>
        <v>35</v>
      </c>
      <c r="UF75">
        <f t="shared" si="129"/>
        <v>35</v>
      </c>
      <c r="UG75">
        <f t="shared" si="129"/>
        <v>35</v>
      </c>
      <c r="UH75">
        <f t="shared" si="129"/>
        <v>35</v>
      </c>
      <c r="UI75">
        <f t="shared" si="129"/>
        <v>35</v>
      </c>
      <c r="UJ75">
        <f t="shared" si="129"/>
        <v>35</v>
      </c>
      <c r="UK75">
        <f t="shared" si="129"/>
        <v>35</v>
      </c>
      <c r="UL75">
        <f t="shared" si="129"/>
        <v>36</v>
      </c>
      <c r="UM75">
        <f t="shared" si="129"/>
        <v>36</v>
      </c>
      <c r="UN75">
        <f t="shared" si="129"/>
        <v>36</v>
      </c>
      <c r="UO75">
        <f t="shared" si="129"/>
        <v>36</v>
      </c>
      <c r="UP75">
        <f t="shared" si="129"/>
        <v>36</v>
      </c>
      <c r="UQ75">
        <f t="shared" si="129"/>
        <v>36</v>
      </c>
      <c r="UR75">
        <f t="shared" si="129"/>
        <v>36</v>
      </c>
      <c r="US75">
        <f t="shared" si="129"/>
        <v>36</v>
      </c>
      <c r="UT75">
        <f t="shared" si="129"/>
        <v>36</v>
      </c>
      <c r="UU75">
        <f t="shared" si="129"/>
        <v>36</v>
      </c>
      <c r="UV75">
        <f t="shared" si="129"/>
        <v>36</v>
      </c>
      <c r="UW75">
        <f t="shared" si="129"/>
        <v>36</v>
      </c>
      <c r="UX75">
        <f t="shared" si="129"/>
        <v>36</v>
      </c>
      <c r="UY75">
        <f t="shared" si="129"/>
        <v>36</v>
      </c>
      <c r="UZ75">
        <f t="shared" si="129"/>
        <v>36</v>
      </c>
      <c r="VA75">
        <f t="shared" si="129"/>
        <v>37</v>
      </c>
      <c r="VB75">
        <f t="shared" si="129"/>
        <v>37</v>
      </c>
      <c r="VC75">
        <f t="shared" si="129"/>
        <v>37</v>
      </c>
      <c r="VD75">
        <f t="shared" si="129"/>
        <v>37</v>
      </c>
      <c r="VE75">
        <f t="shared" si="129"/>
        <v>37</v>
      </c>
      <c r="VF75">
        <f t="shared" si="129"/>
        <v>37</v>
      </c>
      <c r="VG75">
        <f t="shared" si="129"/>
        <v>37</v>
      </c>
      <c r="VH75">
        <f t="shared" si="129"/>
        <v>37</v>
      </c>
      <c r="VI75">
        <f t="shared" si="129"/>
        <v>37</v>
      </c>
      <c r="VJ75">
        <f t="shared" si="129"/>
        <v>37</v>
      </c>
      <c r="VK75">
        <f t="shared" si="129"/>
        <v>37</v>
      </c>
      <c r="VL75">
        <f t="shared" si="129"/>
        <v>37</v>
      </c>
      <c r="VM75">
        <f t="shared" si="129"/>
        <v>37</v>
      </c>
      <c r="VN75">
        <f t="shared" si="129"/>
        <v>37</v>
      </c>
      <c r="VO75">
        <f t="shared" si="129"/>
        <v>37</v>
      </c>
      <c r="VP75">
        <f t="shared" si="129"/>
        <v>38</v>
      </c>
      <c r="VQ75">
        <f t="shared" si="129"/>
        <v>38</v>
      </c>
      <c r="VR75">
        <f t="shared" si="129"/>
        <v>38</v>
      </c>
      <c r="VS75">
        <f t="shared" si="129"/>
        <v>38</v>
      </c>
      <c r="VT75">
        <f t="shared" si="129"/>
        <v>38</v>
      </c>
      <c r="VU75">
        <f t="shared" si="129"/>
        <v>38</v>
      </c>
      <c r="VV75">
        <f t="shared" si="129"/>
        <v>38</v>
      </c>
      <c r="VW75">
        <f t="shared" si="129"/>
        <v>38</v>
      </c>
      <c r="VX75">
        <f t="shared" si="129"/>
        <v>38</v>
      </c>
      <c r="VY75">
        <f t="shared" si="129"/>
        <v>38</v>
      </c>
      <c r="VZ75">
        <f t="shared" si="129"/>
        <v>38</v>
      </c>
      <c r="WA75">
        <f t="shared" si="129"/>
        <v>38</v>
      </c>
      <c r="WB75">
        <f t="shared" si="129"/>
        <v>38</v>
      </c>
      <c r="WC75">
        <f t="shared" si="129"/>
        <v>38</v>
      </c>
      <c r="WD75">
        <f t="shared" si="129"/>
        <v>38</v>
      </c>
      <c r="WE75">
        <f t="shared" si="129"/>
        <v>39</v>
      </c>
      <c r="WF75">
        <f t="shared" si="129"/>
        <v>39</v>
      </c>
      <c r="WG75">
        <f t="shared" si="129"/>
        <v>39</v>
      </c>
      <c r="WH75">
        <f t="shared" si="129"/>
        <v>39</v>
      </c>
      <c r="WI75">
        <f t="shared" si="129"/>
        <v>39</v>
      </c>
      <c r="WJ75">
        <f t="shared" si="129"/>
        <v>39</v>
      </c>
      <c r="WK75">
        <f t="shared" ref="WK75:YV75" si="130">VLOOKUP(WK76,$B$107:$C$160,2,FALSE)</f>
        <v>39</v>
      </c>
      <c r="WL75">
        <f t="shared" si="130"/>
        <v>39</v>
      </c>
      <c r="WM75">
        <f t="shared" si="130"/>
        <v>39</v>
      </c>
      <c r="WN75">
        <f t="shared" si="130"/>
        <v>39</v>
      </c>
      <c r="WO75">
        <f t="shared" si="130"/>
        <v>39</v>
      </c>
      <c r="WP75">
        <f t="shared" si="130"/>
        <v>39</v>
      </c>
      <c r="WQ75">
        <f t="shared" si="130"/>
        <v>39</v>
      </c>
      <c r="WR75">
        <f t="shared" si="130"/>
        <v>39</v>
      </c>
      <c r="WS75">
        <f t="shared" si="130"/>
        <v>39</v>
      </c>
      <c r="WT75">
        <f t="shared" si="130"/>
        <v>40</v>
      </c>
      <c r="WU75">
        <f t="shared" si="130"/>
        <v>40</v>
      </c>
      <c r="WV75">
        <f t="shared" si="130"/>
        <v>40</v>
      </c>
      <c r="WW75">
        <f t="shared" si="130"/>
        <v>40</v>
      </c>
      <c r="WX75">
        <f t="shared" si="130"/>
        <v>40</v>
      </c>
      <c r="WY75">
        <f t="shared" si="130"/>
        <v>40</v>
      </c>
      <c r="WZ75">
        <f t="shared" si="130"/>
        <v>40</v>
      </c>
      <c r="XA75">
        <f t="shared" si="130"/>
        <v>40</v>
      </c>
      <c r="XB75">
        <f t="shared" si="130"/>
        <v>40</v>
      </c>
      <c r="XC75">
        <f t="shared" si="130"/>
        <v>40</v>
      </c>
      <c r="XD75">
        <f t="shared" si="130"/>
        <v>40</v>
      </c>
      <c r="XE75">
        <f t="shared" si="130"/>
        <v>40</v>
      </c>
      <c r="XF75">
        <f t="shared" si="130"/>
        <v>40</v>
      </c>
      <c r="XG75">
        <f t="shared" si="130"/>
        <v>40</v>
      </c>
      <c r="XH75">
        <f t="shared" si="130"/>
        <v>40</v>
      </c>
      <c r="XI75">
        <f t="shared" si="130"/>
        <v>41</v>
      </c>
      <c r="XJ75">
        <f t="shared" si="130"/>
        <v>41</v>
      </c>
      <c r="XK75">
        <f t="shared" si="130"/>
        <v>41</v>
      </c>
      <c r="XL75">
        <f t="shared" si="130"/>
        <v>41</v>
      </c>
      <c r="XM75">
        <f t="shared" si="130"/>
        <v>41</v>
      </c>
      <c r="XN75">
        <f t="shared" si="130"/>
        <v>41</v>
      </c>
      <c r="XO75">
        <f t="shared" si="130"/>
        <v>41</v>
      </c>
      <c r="XP75">
        <f t="shared" si="130"/>
        <v>41</v>
      </c>
      <c r="XQ75">
        <f t="shared" si="130"/>
        <v>41</v>
      </c>
      <c r="XR75">
        <f t="shared" si="130"/>
        <v>41</v>
      </c>
      <c r="XS75">
        <f t="shared" si="130"/>
        <v>41</v>
      </c>
      <c r="XT75">
        <f t="shared" si="130"/>
        <v>41</v>
      </c>
      <c r="XU75">
        <f t="shared" si="130"/>
        <v>41</v>
      </c>
      <c r="XV75">
        <f t="shared" si="130"/>
        <v>41</v>
      </c>
      <c r="XW75">
        <f t="shared" si="130"/>
        <v>41</v>
      </c>
      <c r="XX75">
        <f t="shared" si="130"/>
        <v>42</v>
      </c>
      <c r="XY75">
        <f t="shared" si="130"/>
        <v>42</v>
      </c>
      <c r="XZ75">
        <f t="shared" si="130"/>
        <v>42</v>
      </c>
      <c r="YA75">
        <f t="shared" si="130"/>
        <v>42</v>
      </c>
      <c r="YB75">
        <f t="shared" si="130"/>
        <v>42</v>
      </c>
      <c r="YC75">
        <f t="shared" si="130"/>
        <v>42</v>
      </c>
      <c r="YD75">
        <f t="shared" si="130"/>
        <v>42</v>
      </c>
      <c r="YE75">
        <f t="shared" si="130"/>
        <v>42</v>
      </c>
      <c r="YF75">
        <f t="shared" si="130"/>
        <v>42</v>
      </c>
      <c r="YG75">
        <f t="shared" si="130"/>
        <v>42</v>
      </c>
      <c r="YH75">
        <f t="shared" si="130"/>
        <v>42</v>
      </c>
      <c r="YI75">
        <f t="shared" si="130"/>
        <v>42</v>
      </c>
      <c r="YJ75">
        <f t="shared" si="130"/>
        <v>42</v>
      </c>
      <c r="YK75">
        <f t="shared" si="130"/>
        <v>42</v>
      </c>
      <c r="YL75">
        <f t="shared" si="130"/>
        <v>42</v>
      </c>
      <c r="YM75">
        <f t="shared" si="130"/>
        <v>43</v>
      </c>
      <c r="YN75">
        <f t="shared" si="130"/>
        <v>43</v>
      </c>
      <c r="YO75">
        <f t="shared" si="130"/>
        <v>43</v>
      </c>
      <c r="YP75">
        <f t="shared" si="130"/>
        <v>43</v>
      </c>
      <c r="YQ75">
        <f t="shared" si="130"/>
        <v>43</v>
      </c>
      <c r="YR75">
        <f t="shared" si="130"/>
        <v>43</v>
      </c>
      <c r="YS75">
        <f t="shared" si="130"/>
        <v>43</v>
      </c>
      <c r="YT75">
        <f t="shared" si="130"/>
        <v>43</v>
      </c>
      <c r="YU75">
        <f t="shared" si="130"/>
        <v>43</v>
      </c>
      <c r="YV75">
        <f t="shared" si="130"/>
        <v>43</v>
      </c>
      <c r="YW75">
        <f t="shared" ref="YW75:AAT75" si="131">VLOOKUP(YW76,$B$107:$C$160,2,FALSE)</f>
        <v>43</v>
      </c>
      <c r="YX75">
        <f t="shared" si="131"/>
        <v>43</v>
      </c>
      <c r="YY75">
        <f t="shared" si="131"/>
        <v>43</v>
      </c>
      <c r="YZ75">
        <f t="shared" si="131"/>
        <v>43</v>
      </c>
      <c r="ZA75">
        <f t="shared" si="131"/>
        <v>43</v>
      </c>
      <c r="ZB75">
        <f t="shared" si="131"/>
        <v>44</v>
      </c>
      <c r="ZC75">
        <f t="shared" si="131"/>
        <v>44</v>
      </c>
      <c r="ZD75">
        <f t="shared" si="131"/>
        <v>44</v>
      </c>
      <c r="ZE75">
        <f t="shared" si="131"/>
        <v>44</v>
      </c>
      <c r="ZF75">
        <f t="shared" si="131"/>
        <v>44</v>
      </c>
      <c r="ZG75">
        <f t="shared" si="131"/>
        <v>44</v>
      </c>
      <c r="ZH75">
        <f t="shared" si="131"/>
        <v>44</v>
      </c>
      <c r="ZI75">
        <f t="shared" si="131"/>
        <v>44</v>
      </c>
      <c r="ZJ75">
        <f t="shared" si="131"/>
        <v>44</v>
      </c>
      <c r="ZK75">
        <f t="shared" si="131"/>
        <v>44</v>
      </c>
      <c r="ZL75">
        <f t="shared" si="131"/>
        <v>44</v>
      </c>
      <c r="ZM75">
        <f t="shared" si="131"/>
        <v>44</v>
      </c>
      <c r="ZN75">
        <f t="shared" si="131"/>
        <v>44</v>
      </c>
      <c r="ZO75">
        <f t="shared" si="131"/>
        <v>44</v>
      </c>
      <c r="ZP75">
        <f t="shared" si="131"/>
        <v>44</v>
      </c>
      <c r="ZQ75">
        <f t="shared" si="131"/>
        <v>45</v>
      </c>
      <c r="ZR75">
        <f t="shared" si="131"/>
        <v>45</v>
      </c>
      <c r="ZS75">
        <f t="shared" si="131"/>
        <v>45</v>
      </c>
      <c r="ZT75">
        <f t="shared" si="131"/>
        <v>45</v>
      </c>
      <c r="ZU75">
        <f t="shared" si="131"/>
        <v>45</v>
      </c>
      <c r="ZV75">
        <f t="shared" si="131"/>
        <v>45</v>
      </c>
      <c r="ZW75">
        <f t="shared" si="131"/>
        <v>45</v>
      </c>
      <c r="ZX75">
        <f t="shared" si="131"/>
        <v>45</v>
      </c>
      <c r="ZY75">
        <f t="shared" si="131"/>
        <v>45</v>
      </c>
      <c r="ZZ75">
        <f t="shared" si="131"/>
        <v>45</v>
      </c>
      <c r="AAA75">
        <f t="shared" si="131"/>
        <v>45</v>
      </c>
      <c r="AAB75">
        <f t="shared" si="131"/>
        <v>45</v>
      </c>
      <c r="AAC75">
        <f t="shared" si="131"/>
        <v>45</v>
      </c>
      <c r="AAD75">
        <f t="shared" si="131"/>
        <v>45</v>
      </c>
      <c r="AAE75">
        <f t="shared" si="131"/>
        <v>45</v>
      </c>
      <c r="AAF75">
        <f t="shared" si="131"/>
        <v>46</v>
      </c>
      <c r="AAG75">
        <f t="shared" si="131"/>
        <v>46</v>
      </c>
      <c r="AAH75">
        <f t="shared" si="131"/>
        <v>46</v>
      </c>
      <c r="AAI75">
        <f t="shared" si="131"/>
        <v>46</v>
      </c>
      <c r="AAJ75">
        <f t="shared" si="131"/>
        <v>46</v>
      </c>
      <c r="AAK75">
        <f t="shared" si="131"/>
        <v>46</v>
      </c>
      <c r="AAL75">
        <f t="shared" si="131"/>
        <v>46</v>
      </c>
      <c r="AAM75">
        <f t="shared" si="131"/>
        <v>46</v>
      </c>
      <c r="AAN75">
        <f t="shared" si="131"/>
        <v>46</v>
      </c>
      <c r="AAO75">
        <f t="shared" si="131"/>
        <v>46</v>
      </c>
      <c r="AAP75">
        <f t="shared" si="131"/>
        <v>46</v>
      </c>
      <c r="AAQ75">
        <f t="shared" si="131"/>
        <v>46</v>
      </c>
      <c r="AAR75">
        <f t="shared" si="131"/>
        <v>46</v>
      </c>
      <c r="AAS75">
        <f t="shared" si="131"/>
        <v>46</v>
      </c>
      <c r="AAT75">
        <f t="shared" si="131"/>
        <v>46</v>
      </c>
    </row>
    <row r="76" spans="3:736" ht="15" thickBot="1" x14ac:dyDescent="0.35">
      <c r="H76" s="302" t="s">
        <v>476</v>
      </c>
      <c r="Q76" t="s">
        <v>477</v>
      </c>
      <c r="AG76" s="302" t="s">
        <v>435</v>
      </c>
      <c r="AH76" t="s">
        <v>435</v>
      </c>
      <c r="AI76" t="s">
        <v>435</v>
      </c>
      <c r="AJ76" t="s">
        <v>435</v>
      </c>
      <c r="AK76" t="s">
        <v>435</v>
      </c>
      <c r="AL76" t="s">
        <v>435</v>
      </c>
      <c r="AM76" t="s">
        <v>435</v>
      </c>
      <c r="AN76" t="s">
        <v>435</v>
      </c>
      <c r="AO76" t="s">
        <v>435</v>
      </c>
      <c r="AP76" t="s">
        <v>435</v>
      </c>
      <c r="AQ76" t="s">
        <v>435</v>
      </c>
      <c r="AR76" t="s">
        <v>435</v>
      </c>
      <c r="AS76" t="s">
        <v>435</v>
      </c>
      <c r="AT76" t="s">
        <v>435</v>
      </c>
      <c r="AU76" t="str">
        <f t="shared" ref="AU76:DF76" si="132">IF(AND(AS78="F",AS77="Custom"),VLOOKUP((AT75+1),$A$107:$C$160,2,FALSE),AT76)</f>
        <v>12_30_2024</v>
      </c>
      <c r="AV76" t="str">
        <f t="shared" si="132"/>
        <v>01_06_25</v>
      </c>
      <c r="AW76" t="str">
        <f t="shared" si="132"/>
        <v>01_06_25</v>
      </c>
      <c r="AX76" t="str">
        <f t="shared" si="132"/>
        <v>01_06_25</v>
      </c>
      <c r="AY76" t="str">
        <f t="shared" si="132"/>
        <v>01_06_25</v>
      </c>
      <c r="AZ76" t="str">
        <f t="shared" si="132"/>
        <v>01_06_25</v>
      </c>
      <c r="BA76" t="str">
        <f t="shared" si="132"/>
        <v>01_06_25</v>
      </c>
      <c r="BB76" t="str">
        <f t="shared" si="132"/>
        <v>01_06_25</v>
      </c>
      <c r="BC76" t="str">
        <f t="shared" si="132"/>
        <v>01_06_25</v>
      </c>
      <c r="BD76" t="str">
        <f t="shared" si="132"/>
        <v>01_06_25</v>
      </c>
      <c r="BE76" t="str">
        <f t="shared" si="132"/>
        <v>01_06_25</v>
      </c>
      <c r="BF76" t="str">
        <f t="shared" si="132"/>
        <v>01_06_25</v>
      </c>
      <c r="BG76" t="str">
        <f t="shared" si="132"/>
        <v>01_06_25</v>
      </c>
      <c r="BH76" t="str">
        <f t="shared" si="132"/>
        <v>01_06_25</v>
      </c>
      <c r="BI76" t="str">
        <f t="shared" si="132"/>
        <v>01_06_25</v>
      </c>
      <c r="BJ76" t="str">
        <f t="shared" si="132"/>
        <v>01_06_25</v>
      </c>
      <c r="BK76" t="str">
        <f t="shared" si="132"/>
        <v>01_13_25</v>
      </c>
      <c r="BL76" t="str">
        <f t="shared" si="132"/>
        <v>01_13_25</v>
      </c>
      <c r="BM76" t="str">
        <f t="shared" si="132"/>
        <v>01_13_25</v>
      </c>
      <c r="BN76" t="str">
        <f t="shared" si="132"/>
        <v>01_13_25</v>
      </c>
      <c r="BO76" t="str">
        <f t="shared" si="132"/>
        <v>01_13_25</v>
      </c>
      <c r="BP76" t="str">
        <f t="shared" si="132"/>
        <v>01_13_25</v>
      </c>
      <c r="BQ76" t="str">
        <f t="shared" si="132"/>
        <v>01_13_25</v>
      </c>
      <c r="BR76" t="str">
        <f t="shared" si="132"/>
        <v>01_13_25</v>
      </c>
      <c r="BS76" t="str">
        <f t="shared" si="132"/>
        <v>01_13_25</v>
      </c>
      <c r="BT76" t="str">
        <f t="shared" si="132"/>
        <v>01_13_25</v>
      </c>
      <c r="BU76" t="str">
        <f t="shared" si="132"/>
        <v>01_13_25</v>
      </c>
      <c r="BV76" t="str">
        <f t="shared" si="132"/>
        <v>01_13_25</v>
      </c>
      <c r="BW76" t="str">
        <f t="shared" si="132"/>
        <v>01_13_25</v>
      </c>
      <c r="BX76" t="str">
        <f t="shared" si="132"/>
        <v>01_13_25</v>
      </c>
      <c r="BY76" t="str">
        <f t="shared" si="132"/>
        <v>01_13_25</v>
      </c>
      <c r="BZ76" t="str">
        <f t="shared" si="132"/>
        <v>1_20_25</v>
      </c>
      <c r="CA76" t="str">
        <f t="shared" si="132"/>
        <v>1_20_25</v>
      </c>
      <c r="CB76" t="str">
        <f t="shared" si="132"/>
        <v>1_20_25</v>
      </c>
      <c r="CC76" t="str">
        <f t="shared" si="132"/>
        <v>1_20_25</v>
      </c>
      <c r="CD76" t="str">
        <f t="shared" si="132"/>
        <v>1_20_25</v>
      </c>
      <c r="CE76" t="str">
        <f t="shared" si="132"/>
        <v>1_20_25</v>
      </c>
      <c r="CF76" t="str">
        <f t="shared" si="132"/>
        <v>1_20_25</v>
      </c>
      <c r="CG76" t="str">
        <f t="shared" si="132"/>
        <v>1_20_25</v>
      </c>
      <c r="CH76" t="str">
        <f t="shared" si="132"/>
        <v>1_20_25</v>
      </c>
      <c r="CI76" t="str">
        <f t="shared" si="132"/>
        <v>1_20_25</v>
      </c>
      <c r="CJ76" t="str">
        <f t="shared" si="132"/>
        <v>1_20_25</v>
      </c>
      <c r="CK76" t="str">
        <f t="shared" si="132"/>
        <v>1_20_25</v>
      </c>
      <c r="CL76" t="str">
        <f t="shared" si="132"/>
        <v>1_20_25</v>
      </c>
      <c r="CM76" t="str">
        <f t="shared" si="132"/>
        <v>1_20_25</v>
      </c>
      <c r="CN76" t="str">
        <f t="shared" si="132"/>
        <v>1_20_25</v>
      </c>
      <c r="CO76" t="str">
        <f t="shared" si="132"/>
        <v>1_27_25</v>
      </c>
      <c r="CP76" t="str">
        <f t="shared" si="132"/>
        <v>1_27_25</v>
      </c>
      <c r="CQ76" t="str">
        <f t="shared" si="132"/>
        <v>1_27_25</v>
      </c>
      <c r="CR76" t="str">
        <f t="shared" si="132"/>
        <v>1_27_25</v>
      </c>
      <c r="CS76" t="str">
        <f t="shared" si="132"/>
        <v>1_27_25</v>
      </c>
      <c r="CT76" t="str">
        <f t="shared" si="132"/>
        <v>1_27_25</v>
      </c>
      <c r="CU76" t="str">
        <f t="shared" si="132"/>
        <v>1_27_25</v>
      </c>
      <c r="CV76" t="str">
        <f t="shared" si="132"/>
        <v>1_27_25</v>
      </c>
      <c r="CW76" t="str">
        <f t="shared" si="132"/>
        <v>1_27_25</v>
      </c>
      <c r="CX76" t="str">
        <f t="shared" si="132"/>
        <v>1_27_25</v>
      </c>
      <c r="CY76" t="str">
        <f t="shared" si="132"/>
        <v>1_27_25</v>
      </c>
      <c r="CZ76" t="str">
        <f t="shared" si="132"/>
        <v>1_27_25</v>
      </c>
      <c r="DA76" t="str">
        <f t="shared" si="132"/>
        <v>1_27_25</v>
      </c>
      <c r="DB76" t="str">
        <f t="shared" si="132"/>
        <v>1_27_25</v>
      </c>
      <c r="DC76" t="str">
        <f t="shared" si="132"/>
        <v>1_27_25</v>
      </c>
      <c r="DD76" t="str">
        <f t="shared" si="132"/>
        <v>2_3_25</v>
      </c>
      <c r="DE76" t="str">
        <f t="shared" si="132"/>
        <v>2_3_25</v>
      </c>
      <c r="DF76" t="str">
        <f t="shared" si="132"/>
        <v>2_3_25</v>
      </c>
      <c r="DG76" t="str">
        <f t="shared" ref="DG76:FR76" si="133">IF(AND(DE78="F",DE77="Custom"),VLOOKUP((DF75+1),$A$107:$C$160,2,FALSE),DF76)</f>
        <v>2_3_25</v>
      </c>
      <c r="DH76" t="str">
        <f t="shared" si="133"/>
        <v>2_3_25</v>
      </c>
      <c r="DI76" t="str">
        <f t="shared" si="133"/>
        <v>2_3_25</v>
      </c>
      <c r="DJ76" t="str">
        <f t="shared" si="133"/>
        <v>2_3_25</v>
      </c>
      <c r="DK76" t="str">
        <f t="shared" si="133"/>
        <v>2_3_25</v>
      </c>
      <c r="DL76" t="str">
        <f t="shared" si="133"/>
        <v>2_3_25</v>
      </c>
      <c r="DM76" t="str">
        <f t="shared" si="133"/>
        <v>2_3_25</v>
      </c>
      <c r="DN76" t="str">
        <f t="shared" si="133"/>
        <v>2_3_25</v>
      </c>
      <c r="DO76" t="str">
        <f t="shared" si="133"/>
        <v>2_3_25</v>
      </c>
      <c r="DP76" t="str">
        <f t="shared" si="133"/>
        <v>2_3_25</v>
      </c>
      <c r="DQ76" t="str">
        <f t="shared" si="133"/>
        <v>2_3_25</v>
      </c>
      <c r="DR76" t="str">
        <f t="shared" si="133"/>
        <v>2_3_25</v>
      </c>
      <c r="DS76" t="str">
        <f t="shared" si="133"/>
        <v>2_10_25</v>
      </c>
      <c r="DT76" t="str">
        <f t="shared" si="133"/>
        <v>2_10_25</v>
      </c>
      <c r="DU76" t="str">
        <f t="shared" si="133"/>
        <v>2_10_25</v>
      </c>
      <c r="DV76" t="str">
        <f t="shared" si="133"/>
        <v>2_10_25</v>
      </c>
      <c r="DW76" t="str">
        <f t="shared" si="133"/>
        <v>2_10_25</v>
      </c>
      <c r="DX76" t="str">
        <f t="shared" si="133"/>
        <v>2_10_25</v>
      </c>
      <c r="DY76" t="str">
        <f t="shared" si="133"/>
        <v>2_10_25</v>
      </c>
      <c r="DZ76" t="str">
        <f t="shared" si="133"/>
        <v>2_10_25</v>
      </c>
      <c r="EA76" t="str">
        <f t="shared" si="133"/>
        <v>2_10_25</v>
      </c>
      <c r="EB76" t="str">
        <f t="shared" si="133"/>
        <v>2_10_25</v>
      </c>
      <c r="EC76" t="str">
        <f t="shared" si="133"/>
        <v>2_10_25</v>
      </c>
      <c r="ED76" t="str">
        <f t="shared" si="133"/>
        <v>2_10_25</v>
      </c>
      <c r="EE76" t="str">
        <f t="shared" si="133"/>
        <v>2_10_25</v>
      </c>
      <c r="EF76" t="str">
        <f t="shared" si="133"/>
        <v>2_10_25</v>
      </c>
      <c r="EG76" t="str">
        <f t="shared" si="133"/>
        <v>2_10_25</v>
      </c>
      <c r="EH76" t="str">
        <f t="shared" si="133"/>
        <v>2_17_25</v>
      </c>
      <c r="EI76" t="str">
        <f t="shared" si="133"/>
        <v>2_17_25</v>
      </c>
      <c r="EJ76" t="str">
        <f t="shared" si="133"/>
        <v>2_17_25</v>
      </c>
      <c r="EK76" t="str">
        <f t="shared" si="133"/>
        <v>2_17_25</v>
      </c>
      <c r="EL76" t="str">
        <f t="shared" si="133"/>
        <v>2_17_25</v>
      </c>
      <c r="EM76" t="str">
        <f t="shared" si="133"/>
        <v>2_17_25</v>
      </c>
      <c r="EN76" t="str">
        <f t="shared" si="133"/>
        <v>2_17_25</v>
      </c>
      <c r="EO76" t="str">
        <f t="shared" si="133"/>
        <v>2_17_25</v>
      </c>
      <c r="EP76" t="str">
        <f t="shared" si="133"/>
        <v>2_17_25</v>
      </c>
      <c r="EQ76" t="str">
        <f t="shared" si="133"/>
        <v>2_17_25</v>
      </c>
      <c r="ER76" t="str">
        <f t="shared" si="133"/>
        <v>2_17_25</v>
      </c>
      <c r="ES76" t="str">
        <f t="shared" si="133"/>
        <v>2_17_25</v>
      </c>
      <c r="ET76" t="str">
        <f t="shared" si="133"/>
        <v>2_17_25</v>
      </c>
      <c r="EU76" t="str">
        <f t="shared" si="133"/>
        <v>2_17_25</v>
      </c>
      <c r="EV76" t="str">
        <f t="shared" si="133"/>
        <v>2_17_25</v>
      </c>
      <c r="EW76" t="str">
        <f t="shared" si="133"/>
        <v>2_24_25</v>
      </c>
      <c r="EX76" t="str">
        <f t="shared" si="133"/>
        <v>2_24_25</v>
      </c>
      <c r="EY76" t="str">
        <f t="shared" si="133"/>
        <v>2_24_25</v>
      </c>
      <c r="EZ76" t="str">
        <f t="shared" si="133"/>
        <v>2_24_25</v>
      </c>
      <c r="FA76" t="str">
        <f t="shared" si="133"/>
        <v>2_24_25</v>
      </c>
      <c r="FB76" t="str">
        <f t="shared" si="133"/>
        <v>2_24_25</v>
      </c>
      <c r="FC76" t="str">
        <f t="shared" si="133"/>
        <v>2_24_25</v>
      </c>
      <c r="FD76" t="str">
        <f t="shared" si="133"/>
        <v>2_24_25</v>
      </c>
      <c r="FE76" t="str">
        <f t="shared" si="133"/>
        <v>2_24_25</v>
      </c>
      <c r="FF76" t="str">
        <f t="shared" si="133"/>
        <v>2_24_25</v>
      </c>
      <c r="FG76" t="str">
        <f t="shared" si="133"/>
        <v>2_24_25</v>
      </c>
      <c r="FH76" t="str">
        <f t="shared" si="133"/>
        <v>2_24_25</v>
      </c>
      <c r="FI76" t="str">
        <f t="shared" si="133"/>
        <v>2_24_25</v>
      </c>
      <c r="FJ76" t="str">
        <f t="shared" si="133"/>
        <v>2_24_25</v>
      </c>
      <c r="FK76" t="str">
        <f t="shared" si="133"/>
        <v>2_24_25</v>
      </c>
      <c r="FL76" t="str">
        <f t="shared" si="133"/>
        <v>3_03_25</v>
      </c>
      <c r="FM76" t="str">
        <f t="shared" si="133"/>
        <v>3_03_25</v>
      </c>
      <c r="FN76" t="str">
        <f t="shared" si="133"/>
        <v>3_03_25</v>
      </c>
      <c r="FO76" t="str">
        <f t="shared" si="133"/>
        <v>3_03_25</v>
      </c>
      <c r="FP76" t="str">
        <f t="shared" si="133"/>
        <v>3_03_25</v>
      </c>
      <c r="FQ76" t="str">
        <f t="shared" si="133"/>
        <v>3_03_25</v>
      </c>
      <c r="FR76" t="str">
        <f t="shared" si="133"/>
        <v>3_03_25</v>
      </c>
      <c r="FS76" t="str">
        <f t="shared" ref="FS76:ID76" si="134">IF(AND(FQ78="F",FQ77="Custom"),VLOOKUP((FR75+1),$A$107:$C$160,2,FALSE),FR76)</f>
        <v>3_03_25</v>
      </c>
      <c r="FT76" t="str">
        <f t="shared" si="134"/>
        <v>3_03_25</v>
      </c>
      <c r="FU76" t="str">
        <f t="shared" si="134"/>
        <v>3_03_25</v>
      </c>
      <c r="FV76" t="str">
        <f t="shared" si="134"/>
        <v>3_03_25</v>
      </c>
      <c r="FW76" t="str">
        <f t="shared" si="134"/>
        <v>3_03_25</v>
      </c>
      <c r="FX76" t="str">
        <f t="shared" si="134"/>
        <v>3_03_25</v>
      </c>
      <c r="FY76" t="str">
        <f t="shared" si="134"/>
        <v>3_03_25</v>
      </c>
      <c r="FZ76" t="str">
        <f t="shared" si="134"/>
        <v>3_03_25</v>
      </c>
      <c r="GA76" t="str">
        <f t="shared" si="134"/>
        <v>3_10_25</v>
      </c>
      <c r="GB76" t="str">
        <f t="shared" si="134"/>
        <v>3_10_25</v>
      </c>
      <c r="GC76" t="str">
        <f t="shared" si="134"/>
        <v>3_10_25</v>
      </c>
      <c r="GD76" t="str">
        <f t="shared" si="134"/>
        <v>3_10_25</v>
      </c>
      <c r="GE76" t="str">
        <f t="shared" si="134"/>
        <v>3_10_25</v>
      </c>
      <c r="GF76" t="str">
        <f t="shared" si="134"/>
        <v>3_10_25</v>
      </c>
      <c r="GG76" t="str">
        <f t="shared" si="134"/>
        <v>3_10_25</v>
      </c>
      <c r="GH76" t="str">
        <f t="shared" si="134"/>
        <v>3_10_25</v>
      </c>
      <c r="GI76" t="str">
        <f t="shared" si="134"/>
        <v>3_10_25</v>
      </c>
      <c r="GJ76" t="str">
        <f t="shared" si="134"/>
        <v>3_10_25</v>
      </c>
      <c r="GK76" t="str">
        <f t="shared" si="134"/>
        <v>3_10_25</v>
      </c>
      <c r="GL76" t="str">
        <f t="shared" si="134"/>
        <v>3_10_25</v>
      </c>
      <c r="GM76" t="str">
        <f t="shared" si="134"/>
        <v>3_10_25</v>
      </c>
      <c r="GN76" t="str">
        <f t="shared" si="134"/>
        <v>3_10_25</v>
      </c>
      <c r="GO76" t="str">
        <f t="shared" si="134"/>
        <v>3_10_25</v>
      </c>
      <c r="GP76" t="str">
        <f t="shared" si="134"/>
        <v>3_17_25</v>
      </c>
      <c r="GQ76" t="str">
        <f t="shared" si="134"/>
        <v>3_17_25</v>
      </c>
      <c r="GR76" t="str">
        <f t="shared" si="134"/>
        <v>3_17_25</v>
      </c>
      <c r="GS76" t="str">
        <f t="shared" si="134"/>
        <v>3_17_25</v>
      </c>
      <c r="GT76" t="str">
        <f t="shared" si="134"/>
        <v>3_17_25</v>
      </c>
      <c r="GU76" t="str">
        <f t="shared" si="134"/>
        <v>3_17_25</v>
      </c>
      <c r="GV76" t="str">
        <f t="shared" si="134"/>
        <v>3_17_25</v>
      </c>
      <c r="GW76" t="str">
        <f t="shared" si="134"/>
        <v>3_17_25</v>
      </c>
      <c r="GX76" t="str">
        <f t="shared" si="134"/>
        <v>3_17_25</v>
      </c>
      <c r="GY76" t="str">
        <f t="shared" si="134"/>
        <v>3_17_25</v>
      </c>
      <c r="GZ76" t="str">
        <f t="shared" si="134"/>
        <v>3_17_25</v>
      </c>
      <c r="HA76" t="str">
        <f t="shared" si="134"/>
        <v>3_17_25</v>
      </c>
      <c r="HB76" t="str">
        <f t="shared" si="134"/>
        <v>3_17_25</v>
      </c>
      <c r="HC76" t="str">
        <f t="shared" si="134"/>
        <v>3_17_25</v>
      </c>
      <c r="HD76" t="str">
        <f t="shared" si="134"/>
        <v>3_17_25</v>
      </c>
      <c r="HE76" t="str">
        <f t="shared" si="134"/>
        <v>3_24_25</v>
      </c>
      <c r="HF76" t="str">
        <f t="shared" si="134"/>
        <v>3_24_25</v>
      </c>
      <c r="HG76" t="str">
        <f t="shared" si="134"/>
        <v>3_24_25</v>
      </c>
      <c r="HH76" t="str">
        <f t="shared" si="134"/>
        <v>3_24_25</v>
      </c>
      <c r="HI76" t="str">
        <f t="shared" si="134"/>
        <v>3_24_25</v>
      </c>
      <c r="HJ76" t="str">
        <f t="shared" si="134"/>
        <v>3_24_25</v>
      </c>
      <c r="HK76" t="str">
        <f t="shared" si="134"/>
        <v>3_24_25</v>
      </c>
      <c r="HL76" t="str">
        <f t="shared" si="134"/>
        <v>3_24_25</v>
      </c>
      <c r="HM76" t="str">
        <f t="shared" si="134"/>
        <v>3_24_25</v>
      </c>
      <c r="HN76" t="str">
        <f t="shared" si="134"/>
        <v>3_24_25</v>
      </c>
      <c r="HO76" t="str">
        <f t="shared" si="134"/>
        <v>3_24_25</v>
      </c>
      <c r="HP76" t="str">
        <f t="shared" si="134"/>
        <v>3_24_25</v>
      </c>
      <c r="HQ76" t="str">
        <f t="shared" si="134"/>
        <v>3_24_25</v>
      </c>
      <c r="HR76" t="str">
        <f t="shared" si="134"/>
        <v>3_24_25</v>
      </c>
      <c r="HS76" t="str">
        <f t="shared" si="134"/>
        <v>3_24_25</v>
      </c>
      <c r="HT76" t="str">
        <f t="shared" si="134"/>
        <v>03_31_25</v>
      </c>
      <c r="HU76" t="str">
        <f t="shared" si="134"/>
        <v>03_31_25</v>
      </c>
      <c r="HV76" t="str">
        <f t="shared" si="134"/>
        <v>03_31_25</v>
      </c>
      <c r="HW76" t="str">
        <f t="shared" si="134"/>
        <v>03_31_25</v>
      </c>
      <c r="HX76" t="str">
        <f t="shared" si="134"/>
        <v>03_31_25</v>
      </c>
      <c r="HY76" t="str">
        <f t="shared" si="134"/>
        <v>03_31_25</v>
      </c>
      <c r="HZ76" t="str">
        <f t="shared" si="134"/>
        <v>03_31_25</v>
      </c>
      <c r="IA76" t="str">
        <f t="shared" si="134"/>
        <v>03_31_25</v>
      </c>
      <c r="IB76" t="str">
        <f t="shared" si="134"/>
        <v>03_31_25</v>
      </c>
      <c r="IC76" t="str">
        <f t="shared" si="134"/>
        <v>03_31_25</v>
      </c>
      <c r="ID76" t="str">
        <f t="shared" si="134"/>
        <v>03_31_25</v>
      </c>
      <c r="IE76" t="str">
        <f t="shared" ref="IE76:KP76" si="135">IF(AND(IC78="F",IC77="Custom"),VLOOKUP((ID75+1),$A$107:$C$160,2,FALSE),ID76)</f>
        <v>03_31_25</v>
      </c>
      <c r="IF76" t="str">
        <f t="shared" si="135"/>
        <v>03_31_25</v>
      </c>
      <c r="IG76" t="str">
        <f t="shared" si="135"/>
        <v>03_31_25</v>
      </c>
      <c r="IH76" t="str">
        <f t="shared" si="135"/>
        <v>03_31_25</v>
      </c>
      <c r="II76" t="str">
        <f t="shared" si="135"/>
        <v>4_07_25</v>
      </c>
      <c r="IJ76" t="str">
        <f t="shared" si="135"/>
        <v>4_07_25</v>
      </c>
      <c r="IK76" t="str">
        <f t="shared" si="135"/>
        <v>4_07_25</v>
      </c>
      <c r="IL76" t="str">
        <f t="shared" si="135"/>
        <v>4_07_25</v>
      </c>
      <c r="IM76" t="str">
        <f t="shared" si="135"/>
        <v>4_07_25</v>
      </c>
      <c r="IN76" t="str">
        <f t="shared" si="135"/>
        <v>4_07_25</v>
      </c>
      <c r="IO76" t="str">
        <f t="shared" si="135"/>
        <v>4_07_25</v>
      </c>
      <c r="IP76" t="str">
        <f t="shared" si="135"/>
        <v>4_07_25</v>
      </c>
      <c r="IQ76" t="str">
        <f t="shared" si="135"/>
        <v>4_07_25</v>
      </c>
      <c r="IR76" t="str">
        <f t="shared" si="135"/>
        <v>4_07_25</v>
      </c>
      <c r="IS76" t="str">
        <f t="shared" si="135"/>
        <v>4_07_25</v>
      </c>
      <c r="IT76" t="str">
        <f t="shared" si="135"/>
        <v>4_07_25</v>
      </c>
      <c r="IU76" t="str">
        <f t="shared" si="135"/>
        <v>4_07_25</v>
      </c>
      <c r="IV76" t="str">
        <f t="shared" si="135"/>
        <v>4_07_25</v>
      </c>
      <c r="IW76" t="str">
        <f t="shared" si="135"/>
        <v>4_07_25</v>
      </c>
      <c r="IX76" t="str">
        <f t="shared" si="135"/>
        <v>4_14_25</v>
      </c>
      <c r="IY76" t="str">
        <f t="shared" si="135"/>
        <v>4_14_25</v>
      </c>
      <c r="IZ76" t="str">
        <f t="shared" si="135"/>
        <v>4_14_25</v>
      </c>
      <c r="JA76" t="str">
        <f t="shared" si="135"/>
        <v>4_14_25</v>
      </c>
      <c r="JB76" t="str">
        <f t="shared" si="135"/>
        <v>4_14_25</v>
      </c>
      <c r="JC76" t="str">
        <f t="shared" si="135"/>
        <v>4_14_25</v>
      </c>
      <c r="JD76" t="str">
        <f t="shared" si="135"/>
        <v>4_14_25</v>
      </c>
      <c r="JE76" t="str">
        <f t="shared" si="135"/>
        <v>4_14_25</v>
      </c>
      <c r="JF76" t="str">
        <f t="shared" si="135"/>
        <v>4_14_25</v>
      </c>
      <c r="JG76" t="str">
        <f t="shared" si="135"/>
        <v>4_14_25</v>
      </c>
      <c r="JH76" t="str">
        <f t="shared" si="135"/>
        <v>4_14_25</v>
      </c>
      <c r="JI76" t="str">
        <f t="shared" si="135"/>
        <v>4_14_25</v>
      </c>
      <c r="JJ76" t="str">
        <f t="shared" si="135"/>
        <v>4_14_25</v>
      </c>
      <c r="JK76" t="str">
        <f t="shared" si="135"/>
        <v>4_14_25</v>
      </c>
      <c r="JL76" t="str">
        <f t="shared" si="135"/>
        <v>4_14_25</v>
      </c>
      <c r="JM76" t="str">
        <f t="shared" si="135"/>
        <v>4_21_25</v>
      </c>
      <c r="JN76" t="str">
        <f t="shared" si="135"/>
        <v>4_21_25</v>
      </c>
      <c r="JO76" t="str">
        <f t="shared" si="135"/>
        <v>4_21_25</v>
      </c>
      <c r="JP76" t="str">
        <f t="shared" si="135"/>
        <v>4_21_25</v>
      </c>
      <c r="JQ76" t="str">
        <f t="shared" si="135"/>
        <v>4_21_25</v>
      </c>
      <c r="JR76" t="str">
        <f t="shared" si="135"/>
        <v>4_21_25</v>
      </c>
      <c r="JS76" t="str">
        <f t="shared" si="135"/>
        <v>4_21_25</v>
      </c>
      <c r="JT76" t="str">
        <f t="shared" si="135"/>
        <v>4_21_25</v>
      </c>
      <c r="JU76" t="str">
        <f t="shared" si="135"/>
        <v>4_21_25</v>
      </c>
      <c r="JV76" t="str">
        <f t="shared" si="135"/>
        <v>4_21_25</v>
      </c>
      <c r="JW76" t="str">
        <f t="shared" si="135"/>
        <v>4_21_25</v>
      </c>
      <c r="JX76" t="str">
        <f t="shared" si="135"/>
        <v>4_21_25</v>
      </c>
      <c r="JY76" t="str">
        <f t="shared" si="135"/>
        <v>4_21_25</v>
      </c>
      <c r="JZ76" t="str">
        <f t="shared" si="135"/>
        <v>4_21_25</v>
      </c>
      <c r="KA76" t="str">
        <f t="shared" si="135"/>
        <v>4_21_25</v>
      </c>
      <c r="KB76" t="str">
        <f t="shared" si="135"/>
        <v>4_28_25</v>
      </c>
      <c r="KC76" t="str">
        <f t="shared" si="135"/>
        <v>4_28_25</v>
      </c>
      <c r="KD76" t="str">
        <f t="shared" si="135"/>
        <v>4_28_25</v>
      </c>
      <c r="KE76" t="str">
        <f t="shared" si="135"/>
        <v>4_28_25</v>
      </c>
      <c r="KF76" t="str">
        <f t="shared" si="135"/>
        <v>4_28_25</v>
      </c>
      <c r="KG76" t="str">
        <f t="shared" si="135"/>
        <v>4_28_25</v>
      </c>
      <c r="KH76" t="str">
        <f t="shared" si="135"/>
        <v>4_28_25</v>
      </c>
      <c r="KI76" t="str">
        <f t="shared" si="135"/>
        <v>4_28_25</v>
      </c>
      <c r="KJ76" t="str">
        <f t="shared" si="135"/>
        <v>4_28_25</v>
      </c>
      <c r="KK76" t="str">
        <f t="shared" si="135"/>
        <v>4_28_25</v>
      </c>
      <c r="KL76" t="str">
        <f t="shared" si="135"/>
        <v>4_28_25</v>
      </c>
      <c r="KM76" t="str">
        <f t="shared" si="135"/>
        <v>4_28_25</v>
      </c>
      <c r="KN76" t="str">
        <f t="shared" si="135"/>
        <v>4_28_25</v>
      </c>
      <c r="KO76" t="str">
        <f t="shared" si="135"/>
        <v>4_28_25</v>
      </c>
      <c r="KP76" t="str">
        <f t="shared" si="135"/>
        <v>4_28_25</v>
      </c>
      <c r="KQ76" t="str">
        <f t="shared" ref="KQ76:NB76" si="136">IF(AND(KO78="F",KO77="Custom"),VLOOKUP((KP75+1),$A$107:$C$160,2,FALSE),KP76)</f>
        <v>5_5_25</v>
      </c>
      <c r="KR76" t="str">
        <f t="shared" si="136"/>
        <v>5_5_25</v>
      </c>
      <c r="KS76" t="str">
        <f t="shared" si="136"/>
        <v>5_5_25</v>
      </c>
      <c r="KT76" t="str">
        <f t="shared" si="136"/>
        <v>5_5_25</v>
      </c>
      <c r="KU76" t="str">
        <f t="shared" si="136"/>
        <v>5_5_25</v>
      </c>
      <c r="KV76" t="str">
        <f t="shared" si="136"/>
        <v>5_5_25</v>
      </c>
      <c r="KW76" t="str">
        <f t="shared" si="136"/>
        <v>5_5_25</v>
      </c>
      <c r="KX76" t="str">
        <f t="shared" si="136"/>
        <v>5_5_25</v>
      </c>
      <c r="KY76" t="str">
        <f t="shared" si="136"/>
        <v>5_5_25</v>
      </c>
      <c r="KZ76" t="str">
        <f t="shared" si="136"/>
        <v>5_5_25</v>
      </c>
      <c r="LA76" t="str">
        <f t="shared" si="136"/>
        <v>5_5_25</v>
      </c>
      <c r="LB76" t="str">
        <f t="shared" si="136"/>
        <v>5_5_25</v>
      </c>
      <c r="LC76" t="str">
        <f t="shared" si="136"/>
        <v>5_5_25</v>
      </c>
      <c r="LD76" t="str">
        <f t="shared" si="136"/>
        <v>5_5_25</v>
      </c>
      <c r="LE76" t="str">
        <f t="shared" si="136"/>
        <v>5_5_25</v>
      </c>
      <c r="LF76" t="str">
        <f t="shared" si="136"/>
        <v>5_12_25</v>
      </c>
      <c r="LG76" t="str">
        <f t="shared" si="136"/>
        <v>5_12_25</v>
      </c>
      <c r="LH76" t="str">
        <f t="shared" si="136"/>
        <v>5_12_25</v>
      </c>
      <c r="LI76" t="str">
        <f t="shared" si="136"/>
        <v>5_12_25</v>
      </c>
      <c r="LJ76" t="str">
        <f t="shared" si="136"/>
        <v>5_12_25</v>
      </c>
      <c r="LK76" t="str">
        <f t="shared" si="136"/>
        <v>5_12_25</v>
      </c>
      <c r="LL76" t="str">
        <f t="shared" si="136"/>
        <v>5_12_25</v>
      </c>
      <c r="LM76" t="str">
        <f t="shared" si="136"/>
        <v>5_12_25</v>
      </c>
      <c r="LN76" t="str">
        <f t="shared" si="136"/>
        <v>5_12_25</v>
      </c>
      <c r="LO76" t="str">
        <f t="shared" si="136"/>
        <v>5_12_25</v>
      </c>
      <c r="LP76" t="str">
        <f t="shared" si="136"/>
        <v>5_12_25</v>
      </c>
      <c r="LQ76" t="str">
        <f t="shared" si="136"/>
        <v>5_12_25</v>
      </c>
      <c r="LR76" t="str">
        <f t="shared" si="136"/>
        <v>5_12_25</v>
      </c>
      <c r="LS76" t="str">
        <f t="shared" si="136"/>
        <v>5_12_25</v>
      </c>
      <c r="LT76" t="str">
        <f t="shared" si="136"/>
        <v>5_12_25</v>
      </c>
      <c r="LU76" t="str">
        <f t="shared" si="136"/>
        <v>5_19_25</v>
      </c>
      <c r="LV76" s="30" t="str">
        <f t="shared" si="136"/>
        <v>5_19_25</v>
      </c>
      <c r="LW76" t="str">
        <f t="shared" si="136"/>
        <v>5_19_25</v>
      </c>
      <c r="LX76" t="str">
        <f t="shared" si="136"/>
        <v>5_19_25</v>
      </c>
      <c r="LY76" t="str">
        <f t="shared" si="136"/>
        <v>5_19_25</v>
      </c>
      <c r="LZ76" t="str">
        <f t="shared" si="136"/>
        <v>5_19_25</v>
      </c>
      <c r="MA76" t="str">
        <f t="shared" si="136"/>
        <v>5_19_25</v>
      </c>
      <c r="MB76" t="str">
        <f t="shared" si="136"/>
        <v>5_19_25</v>
      </c>
      <c r="MC76" t="str">
        <f t="shared" si="136"/>
        <v>5_19_25</v>
      </c>
      <c r="MD76" t="str">
        <f t="shared" si="136"/>
        <v>5_19_25</v>
      </c>
      <c r="ME76" t="str">
        <f t="shared" si="136"/>
        <v>5_19_25</v>
      </c>
      <c r="MF76" t="str">
        <f t="shared" si="136"/>
        <v>5_19_25</v>
      </c>
      <c r="MG76" t="str">
        <f t="shared" si="136"/>
        <v>5_19_25</v>
      </c>
      <c r="MH76" t="str">
        <f t="shared" si="136"/>
        <v>5_19_25</v>
      </c>
      <c r="MI76" t="str">
        <f t="shared" si="136"/>
        <v>5_19_25</v>
      </c>
      <c r="MJ76" t="str">
        <f t="shared" si="136"/>
        <v>5_26_25</v>
      </c>
      <c r="MK76" t="str">
        <f t="shared" si="136"/>
        <v>5_26_25</v>
      </c>
      <c r="ML76" t="str">
        <f t="shared" si="136"/>
        <v>5_26_25</v>
      </c>
      <c r="MM76" t="str">
        <f t="shared" si="136"/>
        <v>5_26_25</v>
      </c>
      <c r="MN76" t="str">
        <f t="shared" si="136"/>
        <v>5_26_25</v>
      </c>
      <c r="MO76" t="str">
        <f t="shared" si="136"/>
        <v>5_26_25</v>
      </c>
      <c r="MP76" t="str">
        <f t="shared" si="136"/>
        <v>5_26_25</v>
      </c>
      <c r="MQ76" t="str">
        <f t="shared" si="136"/>
        <v>5_26_25</v>
      </c>
      <c r="MR76" t="str">
        <f t="shared" si="136"/>
        <v>5_26_25</v>
      </c>
      <c r="MS76" t="str">
        <f t="shared" si="136"/>
        <v>5_26_25</v>
      </c>
      <c r="MT76" t="str">
        <f t="shared" si="136"/>
        <v>5_26_25</v>
      </c>
      <c r="MU76" t="str">
        <f t="shared" si="136"/>
        <v>5_26_25</v>
      </c>
      <c r="MV76" t="str">
        <f t="shared" si="136"/>
        <v>5_26_25</v>
      </c>
      <c r="MW76" t="str">
        <f t="shared" si="136"/>
        <v>5_26_25</v>
      </c>
      <c r="MX76" t="str">
        <f t="shared" si="136"/>
        <v>5_26_25</v>
      </c>
      <c r="MY76" t="str">
        <f t="shared" si="136"/>
        <v>6_2_25</v>
      </c>
      <c r="MZ76" t="str">
        <f t="shared" si="136"/>
        <v>6_2_25</v>
      </c>
      <c r="NA76" t="str">
        <f t="shared" si="136"/>
        <v>6_2_25</v>
      </c>
      <c r="NB76" t="str">
        <f t="shared" si="136"/>
        <v>6_2_25</v>
      </c>
      <c r="NC76" t="str">
        <f t="shared" ref="NC76:PN76" si="137">IF(AND(NA78="F",NA77="Custom"),VLOOKUP((NB75+1),$A$107:$C$160,2,FALSE),NB76)</f>
        <v>6_2_25</v>
      </c>
      <c r="ND76" t="str">
        <f t="shared" si="137"/>
        <v>6_2_25</v>
      </c>
      <c r="NE76" t="str">
        <f t="shared" si="137"/>
        <v>6_2_25</v>
      </c>
      <c r="NF76" t="str">
        <f t="shared" si="137"/>
        <v>6_2_25</v>
      </c>
      <c r="NG76" t="str">
        <f t="shared" si="137"/>
        <v>6_2_25</v>
      </c>
      <c r="NH76" t="str">
        <f t="shared" si="137"/>
        <v>6_2_25</v>
      </c>
      <c r="NI76" t="str">
        <f t="shared" si="137"/>
        <v>6_2_25</v>
      </c>
      <c r="NJ76" t="str">
        <f t="shared" si="137"/>
        <v>6_2_25</v>
      </c>
      <c r="NK76" t="str">
        <f t="shared" si="137"/>
        <v>6_2_25</v>
      </c>
      <c r="NL76" t="str">
        <f t="shared" si="137"/>
        <v>6_2_25</v>
      </c>
      <c r="NM76" t="str">
        <f t="shared" si="137"/>
        <v>6_2_25</v>
      </c>
      <c r="NN76" t="str">
        <f t="shared" si="137"/>
        <v>6_09_25</v>
      </c>
      <c r="NO76" t="str">
        <f t="shared" si="137"/>
        <v>6_09_25</v>
      </c>
      <c r="NP76" t="str">
        <f t="shared" si="137"/>
        <v>6_09_25</v>
      </c>
      <c r="NQ76" t="str">
        <f t="shared" si="137"/>
        <v>6_09_25</v>
      </c>
      <c r="NR76" t="str">
        <f t="shared" si="137"/>
        <v>6_09_25</v>
      </c>
      <c r="NS76" t="str">
        <f t="shared" si="137"/>
        <v>6_09_25</v>
      </c>
      <c r="NT76" t="str">
        <f t="shared" si="137"/>
        <v>6_09_25</v>
      </c>
      <c r="NU76" t="str">
        <f t="shared" si="137"/>
        <v>6_09_25</v>
      </c>
      <c r="NV76" t="str">
        <f t="shared" si="137"/>
        <v>6_09_25</v>
      </c>
      <c r="NW76" t="str">
        <f t="shared" si="137"/>
        <v>6_09_25</v>
      </c>
      <c r="NX76" t="str">
        <f t="shared" si="137"/>
        <v>6_09_25</v>
      </c>
      <c r="NY76" t="str">
        <f t="shared" si="137"/>
        <v>6_09_25</v>
      </c>
      <c r="NZ76" t="str">
        <f t="shared" si="137"/>
        <v>6_09_25</v>
      </c>
      <c r="OA76" t="str">
        <f t="shared" si="137"/>
        <v>6_09_25</v>
      </c>
      <c r="OB76" t="str">
        <f t="shared" si="137"/>
        <v>6_09_25</v>
      </c>
      <c r="OC76" t="str">
        <f t="shared" si="137"/>
        <v>6_16_25</v>
      </c>
      <c r="OD76" t="str">
        <f t="shared" si="137"/>
        <v>6_16_25</v>
      </c>
      <c r="OE76" t="str">
        <f t="shared" si="137"/>
        <v>6_16_25</v>
      </c>
      <c r="OF76" t="str">
        <f t="shared" si="137"/>
        <v>6_16_25</v>
      </c>
      <c r="OG76" t="str">
        <f t="shared" si="137"/>
        <v>6_16_25</v>
      </c>
      <c r="OH76" t="str">
        <f t="shared" si="137"/>
        <v>6_16_25</v>
      </c>
      <c r="OI76" t="str">
        <f t="shared" si="137"/>
        <v>6_16_25</v>
      </c>
      <c r="OJ76" t="str">
        <f t="shared" si="137"/>
        <v>6_16_25</v>
      </c>
      <c r="OK76" t="str">
        <f t="shared" si="137"/>
        <v>6_16_25</v>
      </c>
      <c r="OL76" t="str">
        <f t="shared" si="137"/>
        <v>6_16_25</v>
      </c>
      <c r="OM76" t="str">
        <f t="shared" si="137"/>
        <v>6_16_25</v>
      </c>
      <c r="ON76" t="str">
        <f t="shared" si="137"/>
        <v>6_16_25</v>
      </c>
      <c r="OO76" t="str">
        <f t="shared" si="137"/>
        <v>6_16_25</v>
      </c>
      <c r="OP76" t="str">
        <f t="shared" si="137"/>
        <v>6_16_25</v>
      </c>
      <c r="OQ76" t="str">
        <f t="shared" si="137"/>
        <v>6_16_25</v>
      </c>
      <c r="OR76" t="str">
        <f t="shared" si="137"/>
        <v>6_23_25</v>
      </c>
      <c r="OS76" t="str">
        <f t="shared" si="137"/>
        <v>6_23_25</v>
      </c>
      <c r="OT76" t="str">
        <f t="shared" si="137"/>
        <v>6_23_25</v>
      </c>
      <c r="OU76" t="str">
        <f t="shared" si="137"/>
        <v>6_23_25</v>
      </c>
      <c r="OV76" t="str">
        <f t="shared" si="137"/>
        <v>6_23_25</v>
      </c>
      <c r="OW76" t="str">
        <f t="shared" si="137"/>
        <v>6_23_25</v>
      </c>
      <c r="OX76" t="str">
        <f t="shared" si="137"/>
        <v>6_23_25</v>
      </c>
      <c r="OY76" t="str">
        <f t="shared" si="137"/>
        <v>6_23_25</v>
      </c>
      <c r="OZ76" t="str">
        <f t="shared" si="137"/>
        <v>6_23_25</v>
      </c>
      <c r="PA76" t="str">
        <f t="shared" si="137"/>
        <v>6_23_25</v>
      </c>
      <c r="PB76" t="str">
        <f t="shared" si="137"/>
        <v>6_23_25</v>
      </c>
      <c r="PC76" t="str">
        <f t="shared" si="137"/>
        <v>6_23_25</v>
      </c>
      <c r="PD76" t="str">
        <f t="shared" si="137"/>
        <v>6_23_25</v>
      </c>
      <c r="PE76" t="str">
        <f t="shared" si="137"/>
        <v>6_23_25</v>
      </c>
      <c r="PF76" t="str">
        <f t="shared" si="137"/>
        <v>6_23_25</v>
      </c>
      <c r="PG76" t="str">
        <f t="shared" si="137"/>
        <v>6_30_25</v>
      </c>
      <c r="PH76" t="str">
        <f t="shared" si="137"/>
        <v>6_30_25</v>
      </c>
      <c r="PI76" t="str">
        <f t="shared" si="137"/>
        <v>6_30_25</v>
      </c>
      <c r="PJ76" t="str">
        <f t="shared" si="137"/>
        <v>6_30_25</v>
      </c>
      <c r="PK76" t="str">
        <f t="shared" si="137"/>
        <v>6_30_25</v>
      </c>
      <c r="PL76" t="str">
        <f t="shared" si="137"/>
        <v>6_30_25</v>
      </c>
      <c r="PM76" t="str">
        <f t="shared" si="137"/>
        <v>6_30_25</v>
      </c>
      <c r="PN76" t="str">
        <f t="shared" si="137"/>
        <v>6_30_25</v>
      </c>
      <c r="PO76" t="str">
        <f t="shared" ref="PO76:RZ76" si="138">IF(AND(PM78="F",PM77="Custom"),VLOOKUP((PN75+1),$A$107:$C$160,2,FALSE),PN76)</f>
        <v>6_30_25</v>
      </c>
      <c r="PP76" t="str">
        <f t="shared" si="138"/>
        <v>6_30_25</v>
      </c>
      <c r="PQ76" t="str">
        <f t="shared" si="138"/>
        <v>6_30_25</v>
      </c>
      <c r="PR76" t="str">
        <f t="shared" si="138"/>
        <v>6_30_25</v>
      </c>
      <c r="PS76" t="str">
        <f t="shared" si="138"/>
        <v>6_30_25</v>
      </c>
      <c r="PT76" t="str">
        <f t="shared" si="138"/>
        <v>6_30_25</v>
      </c>
      <c r="PU76" t="str">
        <f t="shared" si="138"/>
        <v>6_30_25</v>
      </c>
      <c r="PV76" t="str">
        <f t="shared" si="138"/>
        <v>7_07_25</v>
      </c>
      <c r="PW76" t="str">
        <f t="shared" si="138"/>
        <v>7_07_25</v>
      </c>
      <c r="PX76" t="str">
        <f t="shared" si="138"/>
        <v>7_07_25</v>
      </c>
      <c r="PY76" t="str">
        <f t="shared" si="138"/>
        <v>7_07_25</v>
      </c>
      <c r="PZ76" t="str">
        <f t="shared" si="138"/>
        <v>7_07_25</v>
      </c>
      <c r="QA76" t="str">
        <f t="shared" si="138"/>
        <v>7_07_25</v>
      </c>
      <c r="QB76" t="str">
        <f t="shared" si="138"/>
        <v>7_07_25</v>
      </c>
      <c r="QC76" t="str">
        <f t="shared" si="138"/>
        <v>7_07_25</v>
      </c>
      <c r="QD76" t="str">
        <f t="shared" si="138"/>
        <v>7_07_25</v>
      </c>
      <c r="QE76" t="str">
        <f t="shared" si="138"/>
        <v>7_07_25</v>
      </c>
      <c r="QF76" t="str">
        <f t="shared" si="138"/>
        <v>7_07_25</v>
      </c>
      <c r="QG76" t="str">
        <f t="shared" si="138"/>
        <v>7_07_25</v>
      </c>
      <c r="QH76" t="str">
        <f t="shared" si="138"/>
        <v>7_07_25</v>
      </c>
      <c r="QI76" t="str">
        <f t="shared" si="138"/>
        <v>7_07_25</v>
      </c>
      <c r="QJ76" t="str">
        <f t="shared" si="138"/>
        <v>7_07_25</v>
      </c>
      <c r="QK76" t="str">
        <f t="shared" si="138"/>
        <v>7_14_25</v>
      </c>
      <c r="QL76" t="str">
        <f t="shared" si="138"/>
        <v>7_14_25</v>
      </c>
      <c r="QM76" t="str">
        <f t="shared" si="138"/>
        <v>7_14_25</v>
      </c>
      <c r="QN76" t="str">
        <f t="shared" si="138"/>
        <v>7_14_25</v>
      </c>
      <c r="QO76" t="str">
        <f t="shared" si="138"/>
        <v>7_14_25</v>
      </c>
      <c r="QP76" t="str">
        <f t="shared" si="138"/>
        <v>7_14_25</v>
      </c>
      <c r="QQ76" t="str">
        <f t="shared" si="138"/>
        <v>7_14_25</v>
      </c>
      <c r="QR76" t="str">
        <f t="shared" si="138"/>
        <v>7_14_25</v>
      </c>
      <c r="QS76" t="str">
        <f t="shared" si="138"/>
        <v>7_14_25</v>
      </c>
      <c r="QT76" t="str">
        <f t="shared" si="138"/>
        <v>7_14_25</v>
      </c>
      <c r="QU76" t="str">
        <f t="shared" si="138"/>
        <v>7_14_25</v>
      </c>
      <c r="QV76" t="str">
        <f t="shared" si="138"/>
        <v>7_14_25</v>
      </c>
      <c r="QW76" t="str">
        <f t="shared" si="138"/>
        <v>7_14_25</v>
      </c>
      <c r="QX76" t="str">
        <f t="shared" si="138"/>
        <v>7_14_25</v>
      </c>
      <c r="QY76" t="str">
        <f t="shared" si="138"/>
        <v>7_14_25</v>
      </c>
      <c r="QZ76" t="str">
        <f t="shared" si="138"/>
        <v>7_21_25</v>
      </c>
      <c r="RA76" t="str">
        <f t="shared" si="138"/>
        <v>7_21_25</v>
      </c>
      <c r="RB76" t="str">
        <f t="shared" si="138"/>
        <v>7_21_25</v>
      </c>
      <c r="RC76" t="str">
        <f t="shared" si="138"/>
        <v>7_21_25</v>
      </c>
      <c r="RD76" t="str">
        <f t="shared" si="138"/>
        <v>7_21_25</v>
      </c>
      <c r="RE76" t="str">
        <f t="shared" si="138"/>
        <v>7_21_25</v>
      </c>
      <c r="RF76" t="str">
        <f t="shared" si="138"/>
        <v>7_21_25</v>
      </c>
      <c r="RG76" t="str">
        <f t="shared" si="138"/>
        <v>7_21_25</v>
      </c>
      <c r="RH76" t="str">
        <f t="shared" si="138"/>
        <v>7_21_25</v>
      </c>
      <c r="RI76" t="str">
        <f t="shared" si="138"/>
        <v>7_21_25</v>
      </c>
      <c r="RJ76" t="str">
        <f t="shared" si="138"/>
        <v>7_21_25</v>
      </c>
      <c r="RK76" t="str">
        <f t="shared" si="138"/>
        <v>7_21_25</v>
      </c>
      <c r="RL76" t="str">
        <f t="shared" si="138"/>
        <v>7_21_25</v>
      </c>
      <c r="RM76" t="str">
        <f t="shared" si="138"/>
        <v>7_21_25</v>
      </c>
      <c r="RN76" t="str">
        <f t="shared" si="138"/>
        <v>7_21_25</v>
      </c>
      <c r="RO76" t="str">
        <f t="shared" si="138"/>
        <v>7_28_25</v>
      </c>
      <c r="RP76" t="str">
        <f t="shared" si="138"/>
        <v>7_28_25</v>
      </c>
      <c r="RQ76" t="str">
        <f t="shared" si="138"/>
        <v>7_28_25</v>
      </c>
      <c r="RR76" t="str">
        <f t="shared" si="138"/>
        <v>7_28_25</v>
      </c>
      <c r="RS76" t="str">
        <f t="shared" si="138"/>
        <v>7_28_25</v>
      </c>
      <c r="RT76" t="str">
        <f t="shared" si="138"/>
        <v>7_28_25</v>
      </c>
      <c r="RU76" t="str">
        <f t="shared" si="138"/>
        <v>7_28_25</v>
      </c>
      <c r="RV76" t="str">
        <f t="shared" si="138"/>
        <v>7_28_25</v>
      </c>
      <c r="RW76" t="str">
        <f t="shared" si="138"/>
        <v>7_28_25</v>
      </c>
      <c r="RX76" t="str">
        <f t="shared" si="138"/>
        <v>7_28_25</v>
      </c>
      <c r="RY76" t="str">
        <f t="shared" si="138"/>
        <v>7_28_25</v>
      </c>
      <c r="RZ76" t="str">
        <f t="shared" si="138"/>
        <v>7_28_25</v>
      </c>
      <c r="SA76" t="str">
        <f t="shared" ref="SA76:UL76" si="139">IF(AND(RY78="F",RY77="Custom"),VLOOKUP((RZ75+1),$A$107:$C$160,2,FALSE),RZ76)</f>
        <v>7_28_25</v>
      </c>
      <c r="SB76" t="str">
        <f t="shared" si="139"/>
        <v>7_28_25</v>
      </c>
      <c r="SC76" t="str">
        <f t="shared" si="139"/>
        <v>7_28_25</v>
      </c>
      <c r="SD76" t="str">
        <f t="shared" si="139"/>
        <v>8_04_25</v>
      </c>
      <c r="SE76" t="str">
        <f t="shared" si="139"/>
        <v>8_04_25</v>
      </c>
      <c r="SF76" t="str">
        <f t="shared" si="139"/>
        <v>8_04_25</v>
      </c>
      <c r="SG76" t="str">
        <f t="shared" si="139"/>
        <v>8_04_25</v>
      </c>
      <c r="SH76" t="str">
        <f t="shared" si="139"/>
        <v>8_04_25</v>
      </c>
      <c r="SI76" t="str">
        <f t="shared" si="139"/>
        <v>8_04_25</v>
      </c>
      <c r="SJ76" t="str">
        <f t="shared" si="139"/>
        <v>8_04_25</v>
      </c>
      <c r="SK76" t="str">
        <f t="shared" si="139"/>
        <v>8_04_25</v>
      </c>
      <c r="SL76" t="str">
        <f t="shared" si="139"/>
        <v>8_04_25</v>
      </c>
      <c r="SM76" t="str">
        <f t="shared" si="139"/>
        <v>8_04_25</v>
      </c>
      <c r="SN76" t="str">
        <f t="shared" si="139"/>
        <v>8_04_25</v>
      </c>
      <c r="SO76" t="str">
        <f t="shared" si="139"/>
        <v>8_04_25</v>
      </c>
      <c r="SP76" t="str">
        <f t="shared" si="139"/>
        <v>8_04_25</v>
      </c>
      <c r="SQ76" t="str">
        <f t="shared" si="139"/>
        <v>8_04_25</v>
      </c>
      <c r="SR76" t="str">
        <f t="shared" si="139"/>
        <v>8_04_25</v>
      </c>
      <c r="SS76" t="str">
        <f t="shared" si="139"/>
        <v>8_11_25</v>
      </c>
      <c r="ST76" t="str">
        <f t="shared" si="139"/>
        <v>8_11_25</v>
      </c>
      <c r="SU76" t="str">
        <f t="shared" si="139"/>
        <v>8_11_25</v>
      </c>
      <c r="SV76" t="str">
        <f t="shared" si="139"/>
        <v>8_11_25</v>
      </c>
      <c r="SW76" t="str">
        <f t="shared" si="139"/>
        <v>8_11_25</v>
      </c>
      <c r="SX76" t="str">
        <f t="shared" si="139"/>
        <v>8_11_25</v>
      </c>
      <c r="SY76" t="str">
        <f t="shared" si="139"/>
        <v>8_11_25</v>
      </c>
      <c r="SZ76" t="str">
        <f t="shared" si="139"/>
        <v>8_11_25</v>
      </c>
      <c r="TA76" t="str">
        <f t="shared" si="139"/>
        <v>8_11_25</v>
      </c>
      <c r="TB76" t="str">
        <f t="shared" si="139"/>
        <v>8_11_25</v>
      </c>
      <c r="TC76" t="str">
        <f t="shared" si="139"/>
        <v>8_11_25</v>
      </c>
      <c r="TD76" t="str">
        <f t="shared" si="139"/>
        <v>8_11_25</v>
      </c>
      <c r="TE76" t="str">
        <f t="shared" si="139"/>
        <v>8_11_25</v>
      </c>
      <c r="TF76" t="str">
        <f t="shared" si="139"/>
        <v>8_11_25</v>
      </c>
      <c r="TG76" t="str">
        <f t="shared" si="139"/>
        <v>8_11_25</v>
      </c>
      <c r="TH76" t="str">
        <f t="shared" si="139"/>
        <v>8_18_25</v>
      </c>
      <c r="TI76" t="str">
        <f t="shared" si="139"/>
        <v>8_18_25</v>
      </c>
      <c r="TJ76" t="str">
        <f t="shared" si="139"/>
        <v>8_18_25</v>
      </c>
      <c r="TK76" t="str">
        <f t="shared" si="139"/>
        <v>8_18_25</v>
      </c>
      <c r="TL76" t="str">
        <f t="shared" si="139"/>
        <v>8_18_25</v>
      </c>
      <c r="TM76" t="str">
        <f t="shared" si="139"/>
        <v>8_18_25</v>
      </c>
      <c r="TN76" t="str">
        <f t="shared" si="139"/>
        <v>8_18_25</v>
      </c>
      <c r="TO76" t="str">
        <f t="shared" si="139"/>
        <v>8_18_25</v>
      </c>
      <c r="TP76" t="str">
        <f t="shared" si="139"/>
        <v>8_18_25</v>
      </c>
      <c r="TQ76" t="str">
        <f t="shared" si="139"/>
        <v>8_18_25</v>
      </c>
      <c r="TR76" t="str">
        <f t="shared" si="139"/>
        <v>8_18_25</v>
      </c>
      <c r="TS76" t="str">
        <f t="shared" si="139"/>
        <v>8_18_25</v>
      </c>
      <c r="TT76" t="str">
        <f t="shared" si="139"/>
        <v>8_18_25</v>
      </c>
      <c r="TU76" t="str">
        <f t="shared" si="139"/>
        <v>8_18_25</v>
      </c>
      <c r="TV76" t="str">
        <f t="shared" si="139"/>
        <v>8_18_25</v>
      </c>
      <c r="TW76" t="str">
        <f t="shared" si="139"/>
        <v>8_25_25</v>
      </c>
      <c r="TX76" t="str">
        <f t="shared" si="139"/>
        <v>8_25_25</v>
      </c>
      <c r="TY76" t="str">
        <f t="shared" si="139"/>
        <v>8_25_25</v>
      </c>
      <c r="TZ76" t="str">
        <f t="shared" si="139"/>
        <v>8_25_25</v>
      </c>
      <c r="UA76" t="str">
        <f t="shared" si="139"/>
        <v>8_25_25</v>
      </c>
      <c r="UB76" t="str">
        <f t="shared" si="139"/>
        <v>8_25_25</v>
      </c>
      <c r="UC76" t="str">
        <f t="shared" si="139"/>
        <v>8_25_25</v>
      </c>
      <c r="UD76" t="str">
        <f t="shared" si="139"/>
        <v>8_25_25</v>
      </c>
      <c r="UE76" t="str">
        <f t="shared" si="139"/>
        <v>8_25_25</v>
      </c>
      <c r="UF76" t="str">
        <f t="shared" si="139"/>
        <v>8_25_25</v>
      </c>
      <c r="UG76" t="str">
        <f t="shared" si="139"/>
        <v>8_25_25</v>
      </c>
      <c r="UH76" t="str">
        <f t="shared" si="139"/>
        <v>8_25_25</v>
      </c>
      <c r="UI76" t="str">
        <f t="shared" si="139"/>
        <v>8_25_25</v>
      </c>
      <c r="UJ76" t="str">
        <f t="shared" si="139"/>
        <v>8_25_25</v>
      </c>
      <c r="UK76" t="str">
        <f t="shared" si="139"/>
        <v>8_25_25</v>
      </c>
      <c r="UL76" t="str">
        <f t="shared" si="139"/>
        <v>9_01_25</v>
      </c>
      <c r="UM76" t="str">
        <f t="shared" ref="UM76:WX76" si="140">IF(AND(UK78="F",UK77="Custom"),VLOOKUP((UL75+1),$A$107:$C$160,2,FALSE),UL76)</f>
        <v>9_01_25</v>
      </c>
      <c r="UN76" t="str">
        <f t="shared" si="140"/>
        <v>9_01_25</v>
      </c>
      <c r="UO76" t="str">
        <f t="shared" si="140"/>
        <v>9_01_25</v>
      </c>
      <c r="UP76" t="str">
        <f t="shared" si="140"/>
        <v>9_01_25</v>
      </c>
      <c r="UQ76" t="str">
        <f t="shared" si="140"/>
        <v>9_01_25</v>
      </c>
      <c r="UR76" t="str">
        <f t="shared" si="140"/>
        <v>9_01_25</v>
      </c>
      <c r="US76" t="str">
        <f t="shared" si="140"/>
        <v>9_01_25</v>
      </c>
      <c r="UT76" t="str">
        <f t="shared" si="140"/>
        <v>9_01_25</v>
      </c>
      <c r="UU76" t="str">
        <f t="shared" si="140"/>
        <v>9_01_25</v>
      </c>
      <c r="UV76" t="str">
        <f t="shared" si="140"/>
        <v>9_01_25</v>
      </c>
      <c r="UW76" t="str">
        <f t="shared" si="140"/>
        <v>9_01_25</v>
      </c>
      <c r="UX76" t="str">
        <f t="shared" si="140"/>
        <v>9_01_25</v>
      </c>
      <c r="UY76" t="str">
        <f t="shared" si="140"/>
        <v>9_01_25</v>
      </c>
      <c r="UZ76" t="str">
        <f t="shared" si="140"/>
        <v>9_01_25</v>
      </c>
      <c r="VA76" t="str">
        <f t="shared" si="140"/>
        <v>9_08_25</v>
      </c>
      <c r="VB76" t="str">
        <f t="shared" si="140"/>
        <v>9_08_25</v>
      </c>
      <c r="VC76" t="str">
        <f t="shared" si="140"/>
        <v>9_08_25</v>
      </c>
      <c r="VD76" t="str">
        <f t="shared" si="140"/>
        <v>9_08_25</v>
      </c>
      <c r="VE76" t="str">
        <f t="shared" si="140"/>
        <v>9_08_25</v>
      </c>
      <c r="VF76" t="str">
        <f t="shared" si="140"/>
        <v>9_08_25</v>
      </c>
      <c r="VG76" t="str">
        <f t="shared" si="140"/>
        <v>9_08_25</v>
      </c>
      <c r="VH76" t="str">
        <f t="shared" si="140"/>
        <v>9_08_25</v>
      </c>
      <c r="VI76" t="str">
        <f t="shared" si="140"/>
        <v>9_08_25</v>
      </c>
      <c r="VJ76" t="str">
        <f t="shared" si="140"/>
        <v>9_08_25</v>
      </c>
      <c r="VK76" t="str">
        <f t="shared" si="140"/>
        <v>9_08_25</v>
      </c>
      <c r="VL76" t="str">
        <f t="shared" si="140"/>
        <v>9_08_25</v>
      </c>
      <c r="VM76" t="str">
        <f t="shared" si="140"/>
        <v>9_08_25</v>
      </c>
      <c r="VN76" t="str">
        <f t="shared" si="140"/>
        <v>9_08_25</v>
      </c>
      <c r="VO76" t="str">
        <f t="shared" si="140"/>
        <v>9_08_25</v>
      </c>
      <c r="VP76" t="str">
        <f t="shared" si="140"/>
        <v>9_15_25</v>
      </c>
      <c r="VQ76" t="str">
        <f t="shared" si="140"/>
        <v>9_15_25</v>
      </c>
      <c r="VR76" t="str">
        <f t="shared" si="140"/>
        <v>9_15_25</v>
      </c>
      <c r="VS76" t="str">
        <f t="shared" si="140"/>
        <v>9_15_25</v>
      </c>
      <c r="VT76" t="str">
        <f t="shared" si="140"/>
        <v>9_15_25</v>
      </c>
      <c r="VU76" t="str">
        <f t="shared" si="140"/>
        <v>9_15_25</v>
      </c>
      <c r="VV76" t="str">
        <f t="shared" si="140"/>
        <v>9_15_25</v>
      </c>
      <c r="VW76" t="str">
        <f t="shared" si="140"/>
        <v>9_15_25</v>
      </c>
      <c r="VX76" t="str">
        <f t="shared" si="140"/>
        <v>9_15_25</v>
      </c>
      <c r="VY76" t="str">
        <f t="shared" si="140"/>
        <v>9_15_25</v>
      </c>
      <c r="VZ76" t="str">
        <f t="shared" si="140"/>
        <v>9_15_25</v>
      </c>
      <c r="WA76" t="str">
        <f t="shared" si="140"/>
        <v>9_15_25</v>
      </c>
      <c r="WB76" t="str">
        <f t="shared" si="140"/>
        <v>9_15_25</v>
      </c>
      <c r="WC76" t="str">
        <f t="shared" si="140"/>
        <v>9_15_25</v>
      </c>
      <c r="WD76" t="str">
        <f t="shared" si="140"/>
        <v>9_15_25</v>
      </c>
      <c r="WE76" t="str">
        <f t="shared" si="140"/>
        <v>9_22_25</v>
      </c>
      <c r="WF76" t="str">
        <f t="shared" si="140"/>
        <v>9_22_25</v>
      </c>
      <c r="WG76" t="str">
        <f t="shared" si="140"/>
        <v>9_22_25</v>
      </c>
      <c r="WH76" t="str">
        <f t="shared" si="140"/>
        <v>9_22_25</v>
      </c>
      <c r="WI76" t="str">
        <f t="shared" si="140"/>
        <v>9_22_25</v>
      </c>
      <c r="WJ76" t="str">
        <f t="shared" si="140"/>
        <v>9_22_25</v>
      </c>
      <c r="WK76" t="str">
        <f t="shared" si="140"/>
        <v>9_22_25</v>
      </c>
      <c r="WL76" t="str">
        <f t="shared" si="140"/>
        <v>9_22_25</v>
      </c>
      <c r="WM76" t="str">
        <f t="shared" si="140"/>
        <v>9_22_25</v>
      </c>
      <c r="WN76" t="str">
        <f t="shared" si="140"/>
        <v>9_22_25</v>
      </c>
      <c r="WO76" t="str">
        <f t="shared" si="140"/>
        <v>9_22_25</v>
      </c>
      <c r="WP76" t="str">
        <f t="shared" si="140"/>
        <v>9_22_25</v>
      </c>
      <c r="WQ76" t="str">
        <f t="shared" si="140"/>
        <v>9_22_25</v>
      </c>
      <c r="WR76" t="str">
        <f t="shared" si="140"/>
        <v>9_22_25</v>
      </c>
      <c r="WS76" t="str">
        <f t="shared" si="140"/>
        <v>9_22_25</v>
      </c>
      <c r="WT76" t="str">
        <f t="shared" si="140"/>
        <v>9_29_25</v>
      </c>
      <c r="WU76" t="str">
        <f t="shared" si="140"/>
        <v>9_29_25</v>
      </c>
      <c r="WV76" t="str">
        <f t="shared" si="140"/>
        <v>9_29_25</v>
      </c>
      <c r="WW76" t="str">
        <f t="shared" si="140"/>
        <v>9_29_25</v>
      </c>
      <c r="WX76" t="str">
        <f t="shared" si="140"/>
        <v>9_29_25</v>
      </c>
      <c r="WY76" t="str">
        <f t="shared" ref="WY76:ZJ76" si="141">IF(AND(WW78="F",WW77="Custom"),VLOOKUP((WX75+1),$A$107:$C$160,2,FALSE),WX76)</f>
        <v>9_29_25</v>
      </c>
      <c r="WZ76" t="str">
        <f t="shared" si="141"/>
        <v>9_29_25</v>
      </c>
      <c r="XA76" t="str">
        <f t="shared" si="141"/>
        <v>9_29_25</v>
      </c>
      <c r="XB76" t="str">
        <f t="shared" si="141"/>
        <v>9_29_25</v>
      </c>
      <c r="XC76" t="str">
        <f t="shared" si="141"/>
        <v>9_29_25</v>
      </c>
      <c r="XD76" t="str">
        <f t="shared" si="141"/>
        <v>9_29_25</v>
      </c>
      <c r="XE76" t="str">
        <f t="shared" si="141"/>
        <v>9_29_25</v>
      </c>
      <c r="XF76" t="str">
        <f t="shared" si="141"/>
        <v>9_29_25</v>
      </c>
      <c r="XG76" t="str">
        <f t="shared" si="141"/>
        <v>9_29_25</v>
      </c>
      <c r="XH76" t="str">
        <f t="shared" si="141"/>
        <v>9_29_25</v>
      </c>
      <c r="XI76" t="str">
        <f t="shared" si="141"/>
        <v>10_06_25</v>
      </c>
      <c r="XJ76" t="str">
        <f t="shared" si="141"/>
        <v>10_06_25</v>
      </c>
      <c r="XK76" t="str">
        <f t="shared" si="141"/>
        <v>10_06_25</v>
      </c>
      <c r="XL76" t="str">
        <f t="shared" si="141"/>
        <v>10_06_25</v>
      </c>
      <c r="XM76" t="str">
        <f t="shared" si="141"/>
        <v>10_06_25</v>
      </c>
      <c r="XN76" t="str">
        <f t="shared" si="141"/>
        <v>10_06_25</v>
      </c>
      <c r="XO76" t="str">
        <f t="shared" si="141"/>
        <v>10_06_25</v>
      </c>
      <c r="XP76" t="str">
        <f t="shared" si="141"/>
        <v>10_06_25</v>
      </c>
      <c r="XQ76" t="str">
        <f t="shared" si="141"/>
        <v>10_06_25</v>
      </c>
      <c r="XR76" t="str">
        <f t="shared" si="141"/>
        <v>10_06_25</v>
      </c>
      <c r="XS76" t="str">
        <f t="shared" si="141"/>
        <v>10_06_25</v>
      </c>
      <c r="XT76" t="str">
        <f t="shared" si="141"/>
        <v>10_06_25</v>
      </c>
      <c r="XU76" t="str">
        <f t="shared" si="141"/>
        <v>10_06_25</v>
      </c>
      <c r="XV76" t="str">
        <f t="shared" si="141"/>
        <v>10_06_25</v>
      </c>
      <c r="XW76" t="str">
        <f t="shared" si="141"/>
        <v>10_06_25</v>
      </c>
      <c r="XX76" t="str">
        <f t="shared" si="141"/>
        <v>10_13_25</v>
      </c>
      <c r="XY76" t="str">
        <f t="shared" si="141"/>
        <v>10_13_25</v>
      </c>
      <c r="XZ76" t="str">
        <f t="shared" si="141"/>
        <v>10_13_25</v>
      </c>
      <c r="YA76" t="str">
        <f t="shared" si="141"/>
        <v>10_13_25</v>
      </c>
      <c r="YB76" t="str">
        <f t="shared" si="141"/>
        <v>10_13_25</v>
      </c>
      <c r="YC76" t="str">
        <f t="shared" si="141"/>
        <v>10_13_25</v>
      </c>
      <c r="YD76" t="str">
        <f t="shared" si="141"/>
        <v>10_13_25</v>
      </c>
      <c r="YE76" t="str">
        <f t="shared" si="141"/>
        <v>10_13_25</v>
      </c>
      <c r="YF76" t="str">
        <f t="shared" si="141"/>
        <v>10_13_25</v>
      </c>
      <c r="YG76" t="str">
        <f t="shared" si="141"/>
        <v>10_13_25</v>
      </c>
      <c r="YH76" t="str">
        <f t="shared" si="141"/>
        <v>10_13_25</v>
      </c>
      <c r="YI76" t="str">
        <f t="shared" si="141"/>
        <v>10_13_25</v>
      </c>
      <c r="YJ76" t="str">
        <f t="shared" si="141"/>
        <v>10_13_25</v>
      </c>
      <c r="YK76" t="str">
        <f t="shared" si="141"/>
        <v>10_13_25</v>
      </c>
      <c r="YL76" t="str">
        <f t="shared" si="141"/>
        <v>10_13_25</v>
      </c>
      <c r="YM76" t="str">
        <f t="shared" si="141"/>
        <v>10_20_25</v>
      </c>
      <c r="YN76" t="str">
        <f t="shared" si="141"/>
        <v>10_20_25</v>
      </c>
      <c r="YO76" t="str">
        <f t="shared" si="141"/>
        <v>10_20_25</v>
      </c>
      <c r="YP76" t="str">
        <f t="shared" si="141"/>
        <v>10_20_25</v>
      </c>
      <c r="YQ76" t="str">
        <f t="shared" si="141"/>
        <v>10_20_25</v>
      </c>
      <c r="YR76" t="str">
        <f t="shared" si="141"/>
        <v>10_20_25</v>
      </c>
      <c r="YS76" t="str">
        <f t="shared" si="141"/>
        <v>10_20_25</v>
      </c>
      <c r="YT76" t="str">
        <f t="shared" si="141"/>
        <v>10_20_25</v>
      </c>
      <c r="YU76" t="str">
        <f t="shared" si="141"/>
        <v>10_20_25</v>
      </c>
      <c r="YV76" t="str">
        <f t="shared" si="141"/>
        <v>10_20_25</v>
      </c>
      <c r="YW76" t="str">
        <f t="shared" si="141"/>
        <v>10_20_25</v>
      </c>
      <c r="YX76" t="str">
        <f t="shared" si="141"/>
        <v>10_20_25</v>
      </c>
      <c r="YY76" t="str">
        <f t="shared" si="141"/>
        <v>10_20_25</v>
      </c>
      <c r="YZ76" t="str">
        <f t="shared" si="141"/>
        <v>10_20_25</v>
      </c>
      <c r="ZA76" t="str">
        <f t="shared" si="141"/>
        <v>10_20_25</v>
      </c>
      <c r="ZB76" t="str">
        <f t="shared" si="141"/>
        <v>10_27_25</v>
      </c>
      <c r="ZC76" t="str">
        <f t="shared" si="141"/>
        <v>10_27_25</v>
      </c>
      <c r="ZD76" t="str">
        <f t="shared" si="141"/>
        <v>10_27_25</v>
      </c>
      <c r="ZE76" t="str">
        <f t="shared" si="141"/>
        <v>10_27_25</v>
      </c>
      <c r="ZF76" t="str">
        <f t="shared" si="141"/>
        <v>10_27_25</v>
      </c>
      <c r="ZG76" t="str">
        <f t="shared" si="141"/>
        <v>10_27_25</v>
      </c>
      <c r="ZH76" t="str">
        <f t="shared" si="141"/>
        <v>10_27_25</v>
      </c>
      <c r="ZI76" t="str">
        <f t="shared" si="141"/>
        <v>10_27_25</v>
      </c>
      <c r="ZJ76" t="str">
        <f t="shared" si="141"/>
        <v>10_27_25</v>
      </c>
      <c r="ZK76" t="str">
        <f t="shared" ref="ZK76:AAT76" si="142">IF(AND(ZI78="F",ZI77="Custom"),VLOOKUP((ZJ75+1),$A$107:$C$160,2,FALSE),ZJ76)</f>
        <v>10_27_25</v>
      </c>
      <c r="ZL76" t="str">
        <f t="shared" si="142"/>
        <v>10_27_25</v>
      </c>
      <c r="ZM76" t="str">
        <f t="shared" si="142"/>
        <v>10_27_25</v>
      </c>
      <c r="ZN76" t="str">
        <f t="shared" si="142"/>
        <v>10_27_25</v>
      </c>
      <c r="ZO76" t="str">
        <f t="shared" si="142"/>
        <v>10_27_25</v>
      </c>
      <c r="ZP76" t="str">
        <f t="shared" si="142"/>
        <v>10_27_25</v>
      </c>
      <c r="ZQ76" t="str">
        <f t="shared" si="142"/>
        <v>11_03_25</v>
      </c>
      <c r="ZR76" t="str">
        <f t="shared" si="142"/>
        <v>11_03_25</v>
      </c>
      <c r="ZS76" t="str">
        <f t="shared" si="142"/>
        <v>11_03_25</v>
      </c>
      <c r="ZT76" t="str">
        <f t="shared" si="142"/>
        <v>11_03_25</v>
      </c>
      <c r="ZU76" t="str">
        <f t="shared" si="142"/>
        <v>11_03_25</v>
      </c>
      <c r="ZV76" t="str">
        <f t="shared" si="142"/>
        <v>11_03_25</v>
      </c>
      <c r="ZW76" t="str">
        <f t="shared" si="142"/>
        <v>11_03_25</v>
      </c>
      <c r="ZX76" t="str">
        <f t="shared" si="142"/>
        <v>11_03_25</v>
      </c>
      <c r="ZY76" t="str">
        <f t="shared" si="142"/>
        <v>11_03_25</v>
      </c>
      <c r="ZZ76" t="str">
        <f t="shared" si="142"/>
        <v>11_03_25</v>
      </c>
      <c r="AAA76" t="str">
        <f t="shared" si="142"/>
        <v>11_03_25</v>
      </c>
      <c r="AAB76" t="str">
        <f t="shared" si="142"/>
        <v>11_03_25</v>
      </c>
      <c r="AAC76" t="str">
        <f t="shared" si="142"/>
        <v>11_03_25</v>
      </c>
      <c r="AAD76" t="str">
        <f t="shared" si="142"/>
        <v>11_03_25</v>
      </c>
      <c r="AAE76" t="str">
        <f t="shared" si="142"/>
        <v>11_03_25</v>
      </c>
      <c r="AAF76" t="str">
        <f t="shared" si="142"/>
        <v>11_10_25</v>
      </c>
      <c r="AAG76" t="str">
        <f t="shared" si="142"/>
        <v>11_10_25</v>
      </c>
      <c r="AAH76" t="str">
        <f t="shared" si="142"/>
        <v>11_10_25</v>
      </c>
      <c r="AAI76" t="str">
        <f t="shared" si="142"/>
        <v>11_10_25</v>
      </c>
      <c r="AAJ76" t="str">
        <f t="shared" si="142"/>
        <v>11_10_25</v>
      </c>
      <c r="AAK76" t="str">
        <f t="shared" si="142"/>
        <v>11_10_25</v>
      </c>
      <c r="AAL76" t="str">
        <f t="shared" si="142"/>
        <v>11_10_25</v>
      </c>
      <c r="AAM76" t="str">
        <f t="shared" si="142"/>
        <v>11_10_25</v>
      </c>
      <c r="AAN76" t="str">
        <f t="shared" si="142"/>
        <v>11_10_25</v>
      </c>
      <c r="AAO76" t="str">
        <f t="shared" si="142"/>
        <v>11_10_25</v>
      </c>
      <c r="AAP76" t="str">
        <f t="shared" si="142"/>
        <v>11_10_25</v>
      </c>
      <c r="AAQ76" t="str">
        <f t="shared" si="142"/>
        <v>11_10_25</v>
      </c>
      <c r="AAR76" t="str">
        <f t="shared" si="142"/>
        <v>11_10_25</v>
      </c>
      <c r="AAS76" t="str">
        <f t="shared" si="142"/>
        <v>11_10_25</v>
      </c>
      <c r="AAT76" t="str">
        <f t="shared" si="142"/>
        <v>11_10_25</v>
      </c>
      <c r="AAU76" s="181"/>
    </row>
    <row r="77" spans="3:736" x14ac:dyDescent="0.3">
      <c r="C77" s="305"/>
      <c r="H77" s="306" t="s">
        <v>478</v>
      </c>
      <c r="I77" s="307"/>
      <c r="J77" s="308"/>
      <c r="K77" s="306" t="s">
        <v>479</v>
      </c>
      <c r="L77" s="307"/>
      <c r="M77" s="308"/>
      <c r="N77" s="306" t="s">
        <v>480</v>
      </c>
      <c r="O77" s="309"/>
      <c r="P77" s="310"/>
      <c r="Q77" s="311" t="s">
        <v>206</v>
      </c>
      <c r="R77" s="312" t="s">
        <v>206</v>
      </c>
      <c r="S77" s="312" t="s">
        <v>206</v>
      </c>
      <c r="T77" s="312" t="s">
        <v>206</v>
      </c>
      <c r="U77" s="313" t="s">
        <v>206</v>
      </c>
      <c r="V77" s="314" t="s">
        <v>217</v>
      </c>
      <c r="W77" s="315" t="s">
        <v>217</v>
      </c>
      <c r="X77" s="315" t="s">
        <v>217</v>
      </c>
      <c r="Y77" s="315" t="s">
        <v>217</v>
      </c>
      <c r="Z77" s="316" t="s">
        <v>217</v>
      </c>
      <c r="AA77" s="317" t="s">
        <v>216</v>
      </c>
      <c r="AB77" s="318" t="s">
        <v>216</v>
      </c>
      <c r="AC77" s="318" t="s">
        <v>216</v>
      </c>
      <c r="AD77" s="318" t="s">
        <v>216</v>
      </c>
      <c r="AE77" s="319" t="s">
        <v>216</v>
      </c>
      <c r="AF77" t="s">
        <v>206</v>
      </c>
      <c r="AG77" t="s">
        <v>217</v>
      </c>
      <c r="AH77" t="s">
        <v>216</v>
      </c>
      <c r="AI77" t="s">
        <v>206</v>
      </c>
      <c r="AJ77" t="s">
        <v>217</v>
      </c>
      <c r="AK77" t="s">
        <v>216</v>
      </c>
      <c r="AL77" t="s">
        <v>206</v>
      </c>
      <c r="AM77" t="s">
        <v>217</v>
      </c>
      <c r="AN77" t="s">
        <v>216</v>
      </c>
      <c r="AO77" t="s">
        <v>206</v>
      </c>
      <c r="AP77" t="s">
        <v>217</v>
      </c>
      <c r="AQ77" t="s">
        <v>216</v>
      </c>
      <c r="AR77" t="s">
        <v>206</v>
      </c>
      <c r="AS77" t="s">
        <v>217</v>
      </c>
      <c r="AT77" t="s">
        <v>216</v>
      </c>
      <c r="AU77" t="s">
        <v>206</v>
      </c>
      <c r="AV77" t="s">
        <v>217</v>
      </c>
      <c r="AW77" t="s">
        <v>216</v>
      </c>
      <c r="AX77" t="s">
        <v>206</v>
      </c>
      <c r="AY77" t="s">
        <v>217</v>
      </c>
      <c r="AZ77" t="s">
        <v>216</v>
      </c>
      <c r="BA77" t="s">
        <v>206</v>
      </c>
      <c r="BB77" t="s">
        <v>217</v>
      </c>
      <c r="BC77" t="s">
        <v>216</v>
      </c>
      <c r="BD77" t="s">
        <v>206</v>
      </c>
      <c r="BE77" t="s">
        <v>217</v>
      </c>
      <c r="BF77" t="s">
        <v>216</v>
      </c>
      <c r="BG77" t="s">
        <v>206</v>
      </c>
      <c r="BH77" t="s">
        <v>217</v>
      </c>
      <c r="BI77" t="s">
        <v>216</v>
      </c>
      <c r="BJ77" t="s">
        <v>206</v>
      </c>
      <c r="BK77" t="s">
        <v>217</v>
      </c>
      <c r="BL77" t="s">
        <v>216</v>
      </c>
      <c r="BM77" t="s">
        <v>206</v>
      </c>
      <c r="BN77" t="s">
        <v>217</v>
      </c>
      <c r="BO77" t="s">
        <v>216</v>
      </c>
      <c r="BP77" t="s">
        <v>206</v>
      </c>
      <c r="BQ77" t="s">
        <v>217</v>
      </c>
      <c r="BR77" t="s">
        <v>216</v>
      </c>
      <c r="BS77" t="s">
        <v>206</v>
      </c>
      <c r="BT77" t="s">
        <v>217</v>
      </c>
      <c r="BU77" t="s">
        <v>216</v>
      </c>
      <c r="BV77" t="s">
        <v>206</v>
      </c>
      <c r="BW77" t="s">
        <v>217</v>
      </c>
      <c r="BX77" t="s">
        <v>216</v>
      </c>
      <c r="BY77" t="s">
        <v>206</v>
      </c>
      <c r="BZ77" t="s">
        <v>217</v>
      </c>
      <c r="CA77" t="s">
        <v>216</v>
      </c>
      <c r="CB77" t="s">
        <v>206</v>
      </c>
      <c r="CC77" t="s">
        <v>217</v>
      </c>
      <c r="CD77" t="s">
        <v>216</v>
      </c>
      <c r="CE77" t="s">
        <v>206</v>
      </c>
      <c r="CF77" t="s">
        <v>217</v>
      </c>
      <c r="CG77" t="s">
        <v>216</v>
      </c>
      <c r="CH77" t="s">
        <v>206</v>
      </c>
      <c r="CI77" t="s">
        <v>217</v>
      </c>
      <c r="CJ77" t="s">
        <v>216</v>
      </c>
      <c r="CK77" t="s">
        <v>206</v>
      </c>
      <c r="CL77" t="s">
        <v>217</v>
      </c>
      <c r="CM77" t="s">
        <v>216</v>
      </c>
      <c r="CN77" t="s">
        <v>206</v>
      </c>
      <c r="CO77" t="s">
        <v>217</v>
      </c>
      <c r="CP77" t="s">
        <v>216</v>
      </c>
      <c r="CQ77" t="s">
        <v>206</v>
      </c>
      <c r="CR77" t="s">
        <v>217</v>
      </c>
      <c r="CS77" t="s">
        <v>216</v>
      </c>
      <c r="CT77" t="s">
        <v>206</v>
      </c>
      <c r="CU77" t="s">
        <v>217</v>
      </c>
      <c r="CV77" t="s">
        <v>216</v>
      </c>
      <c r="CW77" t="s">
        <v>206</v>
      </c>
      <c r="CX77" t="s">
        <v>217</v>
      </c>
      <c r="CY77" t="s">
        <v>216</v>
      </c>
      <c r="CZ77" t="s">
        <v>206</v>
      </c>
      <c r="DA77" t="s">
        <v>217</v>
      </c>
      <c r="DB77" t="s">
        <v>216</v>
      </c>
      <c r="DC77" t="s">
        <v>206</v>
      </c>
      <c r="DD77" t="s">
        <v>217</v>
      </c>
      <c r="DE77" t="s">
        <v>216</v>
      </c>
      <c r="DF77" t="s">
        <v>206</v>
      </c>
      <c r="DG77" t="s">
        <v>217</v>
      </c>
      <c r="DH77" t="s">
        <v>216</v>
      </c>
      <c r="DI77" t="s">
        <v>206</v>
      </c>
      <c r="DJ77" t="s">
        <v>217</v>
      </c>
      <c r="DK77" t="s">
        <v>216</v>
      </c>
      <c r="DL77" t="s">
        <v>206</v>
      </c>
      <c r="DM77" t="s">
        <v>217</v>
      </c>
      <c r="DN77" t="s">
        <v>216</v>
      </c>
      <c r="DO77" t="s">
        <v>206</v>
      </c>
      <c r="DP77" t="s">
        <v>217</v>
      </c>
      <c r="DQ77" t="s">
        <v>216</v>
      </c>
      <c r="DR77" t="s">
        <v>206</v>
      </c>
      <c r="DS77" t="s">
        <v>217</v>
      </c>
      <c r="DT77" t="s">
        <v>216</v>
      </c>
      <c r="DU77" t="s">
        <v>206</v>
      </c>
      <c r="DV77" t="s">
        <v>217</v>
      </c>
      <c r="DW77" t="s">
        <v>216</v>
      </c>
      <c r="DX77" t="s">
        <v>206</v>
      </c>
      <c r="DY77" t="s">
        <v>217</v>
      </c>
      <c r="DZ77" t="s">
        <v>216</v>
      </c>
      <c r="EA77" t="s">
        <v>206</v>
      </c>
      <c r="EB77" t="s">
        <v>217</v>
      </c>
      <c r="EC77" t="s">
        <v>216</v>
      </c>
      <c r="ED77" t="s">
        <v>206</v>
      </c>
      <c r="EE77" t="s">
        <v>217</v>
      </c>
      <c r="EF77" t="s">
        <v>216</v>
      </c>
      <c r="EG77" t="s">
        <v>206</v>
      </c>
      <c r="EH77" t="s">
        <v>217</v>
      </c>
      <c r="EI77" t="s">
        <v>216</v>
      </c>
      <c r="EJ77" t="s">
        <v>206</v>
      </c>
      <c r="EK77" t="s">
        <v>217</v>
      </c>
      <c r="EL77" t="s">
        <v>216</v>
      </c>
      <c r="EM77" t="s">
        <v>206</v>
      </c>
      <c r="EN77" t="s">
        <v>217</v>
      </c>
      <c r="EO77" t="s">
        <v>216</v>
      </c>
      <c r="EP77" t="s">
        <v>206</v>
      </c>
      <c r="EQ77" t="s">
        <v>217</v>
      </c>
      <c r="ER77" t="s">
        <v>216</v>
      </c>
      <c r="ES77" t="s">
        <v>206</v>
      </c>
      <c r="ET77" t="s">
        <v>217</v>
      </c>
      <c r="EU77" t="s">
        <v>216</v>
      </c>
      <c r="EV77" t="s">
        <v>206</v>
      </c>
      <c r="EW77" t="s">
        <v>217</v>
      </c>
      <c r="EX77" t="s">
        <v>216</v>
      </c>
      <c r="EY77" t="s">
        <v>206</v>
      </c>
      <c r="EZ77" t="s">
        <v>217</v>
      </c>
      <c r="FA77" t="s">
        <v>216</v>
      </c>
      <c r="FB77" t="s">
        <v>206</v>
      </c>
      <c r="FC77" t="s">
        <v>217</v>
      </c>
      <c r="FD77" t="s">
        <v>216</v>
      </c>
      <c r="FE77" t="s">
        <v>206</v>
      </c>
      <c r="FF77" t="s">
        <v>217</v>
      </c>
      <c r="FG77" t="s">
        <v>216</v>
      </c>
      <c r="FH77" t="s">
        <v>206</v>
      </c>
      <c r="FI77" t="s">
        <v>217</v>
      </c>
      <c r="FJ77" t="s">
        <v>216</v>
      </c>
      <c r="FK77" t="s">
        <v>206</v>
      </c>
      <c r="FL77" t="s">
        <v>217</v>
      </c>
      <c r="FM77" t="s">
        <v>216</v>
      </c>
      <c r="FN77" t="s">
        <v>206</v>
      </c>
      <c r="FO77" t="s">
        <v>217</v>
      </c>
      <c r="FP77" t="s">
        <v>216</v>
      </c>
      <c r="FQ77" t="s">
        <v>206</v>
      </c>
      <c r="FR77" t="s">
        <v>217</v>
      </c>
      <c r="FS77" t="s">
        <v>216</v>
      </c>
      <c r="FT77" t="s">
        <v>206</v>
      </c>
      <c r="FU77" t="s">
        <v>217</v>
      </c>
      <c r="FV77" t="s">
        <v>216</v>
      </c>
      <c r="FW77" t="s">
        <v>206</v>
      </c>
      <c r="FX77" t="s">
        <v>217</v>
      </c>
      <c r="FY77" t="s">
        <v>216</v>
      </c>
      <c r="FZ77" t="s">
        <v>206</v>
      </c>
      <c r="GA77" t="s">
        <v>217</v>
      </c>
      <c r="GB77" t="s">
        <v>216</v>
      </c>
      <c r="GC77" t="s">
        <v>206</v>
      </c>
      <c r="GD77" t="s">
        <v>217</v>
      </c>
      <c r="GE77" t="s">
        <v>216</v>
      </c>
      <c r="GF77" t="s">
        <v>206</v>
      </c>
      <c r="GG77" t="s">
        <v>217</v>
      </c>
      <c r="GH77" t="s">
        <v>216</v>
      </c>
      <c r="GI77" t="s">
        <v>206</v>
      </c>
      <c r="GJ77" t="s">
        <v>217</v>
      </c>
      <c r="GK77" t="s">
        <v>216</v>
      </c>
      <c r="GL77" t="s">
        <v>206</v>
      </c>
      <c r="GM77" t="s">
        <v>217</v>
      </c>
      <c r="GN77" t="s">
        <v>216</v>
      </c>
      <c r="GO77" t="s">
        <v>206</v>
      </c>
      <c r="GP77" t="s">
        <v>217</v>
      </c>
      <c r="GQ77" t="s">
        <v>216</v>
      </c>
      <c r="GR77" t="s">
        <v>206</v>
      </c>
      <c r="GS77" t="s">
        <v>217</v>
      </c>
      <c r="GT77" t="s">
        <v>216</v>
      </c>
      <c r="GU77" t="s">
        <v>206</v>
      </c>
      <c r="GV77" t="s">
        <v>217</v>
      </c>
      <c r="GW77" t="s">
        <v>216</v>
      </c>
      <c r="GX77" t="s">
        <v>206</v>
      </c>
      <c r="GY77" t="s">
        <v>217</v>
      </c>
      <c r="GZ77" t="s">
        <v>216</v>
      </c>
      <c r="HA77" t="s">
        <v>206</v>
      </c>
      <c r="HB77" t="s">
        <v>217</v>
      </c>
      <c r="HC77" t="s">
        <v>216</v>
      </c>
      <c r="HD77" t="s">
        <v>206</v>
      </c>
      <c r="HE77" t="s">
        <v>217</v>
      </c>
      <c r="HF77" t="s">
        <v>216</v>
      </c>
      <c r="HG77" t="s">
        <v>206</v>
      </c>
      <c r="HH77" t="s">
        <v>217</v>
      </c>
      <c r="HI77" t="s">
        <v>216</v>
      </c>
      <c r="HJ77" t="s">
        <v>206</v>
      </c>
      <c r="HK77" t="s">
        <v>217</v>
      </c>
      <c r="HL77" t="s">
        <v>216</v>
      </c>
      <c r="HM77" t="s">
        <v>206</v>
      </c>
      <c r="HN77" t="s">
        <v>217</v>
      </c>
      <c r="HO77" t="s">
        <v>216</v>
      </c>
      <c r="HP77" t="s">
        <v>206</v>
      </c>
      <c r="HQ77" t="s">
        <v>217</v>
      </c>
      <c r="HR77" t="s">
        <v>216</v>
      </c>
      <c r="HS77" t="s">
        <v>206</v>
      </c>
      <c r="HT77" t="s">
        <v>217</v>
      </c>
      <c r="HU77" t="s">
        <v>216</v>
      </c>
      <c r="HV77" t="s">
        <v>206</v>
      </c>
      <c r="HW77" t="s">
        <v>217</v>
      </c>
      <c r="HX77" t="s">
        <v>216</v>
      </c>
      <c r="HY77" t="s">
        <v>206</v>
      </c>
      <c r="HZ77" t="s">
        <v>217</v>
      </c>
      <c r="IA77" t="s">
        <v>216</v>
      </c>
      <c r="IB77" t="s">
        <v>206</v>
      </c>
      <c r="IC77" t="s">
        <v>217</v>
      </c>
      <c r="ID77" t="s">
        <v>216</v>
      </c>
      <c r="IE77" t="s">
        <v>206</v>
      </c>
      <c r="IF77" t="s">
        <v>217</v>
      </c>
      <c r="IG77" t="s">
        <v>216</v>
      </c>
      <c r="IH77" t="s">
        <v>206</v>
      </c>
      <c r="II77" t="s">
        <v>217</v>
      </c>
      <c r="IJ77" t="s">
        <v>216</v>
      </c>
      <c r="IK77" t="s">
        <v>206</v>
      </c>
      <c r="IL77" t="s">
        <v>217</v>
      </c>
      <c r="IM77" t="s">
        <v>216</v>
      </c>
      <c r="IN77" t="s">
        <v>206</v>
      </c>
      <c r="IO77" t="s">
        <v>217</v>
      </c>
      <c r="IP77" t="s">
        <v>216</v>
      </c>
      <c r="IQ77" t="s">
        <v>206</v>
      </c>
      <c r="IR77" t="s">
        <v>217</v>
      </c>
      <c r="IS77" t="s">
        <v>216</v>
      </c>
      <c r="IT77" t="s">
        <v>206</v>
      </c>
      <c r="IU77" t="s">
        <v>217</v>
      </c>
      <c r="IV77" t="s">
        <v>216</v>
      </c>
      <c r="IW77" t="s">
        <v>206</v>
      </c>
      <c r="IX77" t="s">
        <v>217</v>
      </c>
      <c r="IY77" t="s">
        <v>216</v>
      </c>
      <c r="IZ77" t="s">
        <v>206</v>
      </c>
      <c r="JA77" t="s">
        <v>217</v>
      </c>
      <c r="JB77" t="s">
        <v>216</v>
      </c>
      <c r="JC77" t="s">
        <v>206</v>
      </c>
      <c r="JD77" t="s">
        <v>217</v>
      </c>
      <c r="JE77" t="s">
        <v>216</v>
      </c>
      <c r="JF77" t="s">
        <v>206</v>
      </c>
      <c r="JG77" t="s">
        <v>217</v>
      </c>
      <c r="JH77" t="s">
        <v>216</v>
      </c>
      <c r="JI77" t="s">
        <v>206</v>
      </c>
      <c r="JJ77" t="s">
        <v>217</v>
      </c>
      <c r="JK77" t="s">
        <v>216</v>
      </c>
      <c r="JL77" t="s">
        <v>206</v>
      </c>
      <c r="JM77" t="s">
        <v>217</v>
      </c>
      <c r="JN77" t="s">
        <v>216</v>
      </c>
      <c r="JO77" t="s">
        <v>206</v>
      </c>
      <c r="JP77" t="s">
        <v>217</v>
      </c>
      <c r="JQ77" t="s">
        <v>216</v>
      </c>
      <c r="JR77" t="s">
        <v>206</v>
      </c>
      <c r="JS77" t="s">
        <v>217</v>
      </c>
      <c r="JT77" t="s">
        <v>216</v>
      </c>
      <c r="JU77" t="s">
        <v>206</v>
      </c>
      <c r="JV77" t="s">
        <v>217</v>
      </c>
      <c r="JW77" t="s">
        <v>216</v>
      </c>
      <c r="JX77" t="s">
        <v>206</v>
      </c>
      <c r="JY77" t="s">
        <v>217</v>
      </c>
      <c r="JZ77" t="s">
        <v>216</v>
      </c>
      <c r="KA77" t="s">
        <v>206</v>
      </c>
      <c r="KB77" t="s">
        <v>217</v>
      </c>
      <c r="KC77" t="s">
        <v>216</v>
      </c>
      <c r="KD77" t="s">
        <v>206</v>
      </c>
      <c r="KE77" t="s">
        <v>217</v>
      </c>
      <c r="KF77" t="s">
        <v>216</v>
      </c>
      <c r="KG77" t="s">
        <v>206</v>
      </c>
      <c r="KH77" t="s">
        <v>217</v>
      </c>
      <c r="KI77" t="s">
        <v>216</v>
      </c>
      <c r="KJ77" t="s">
        <v>206</v>
      </c>
      <c r="KK77" t="s">
        <v>217</v>
      </c>
      <c r="KL77" t="s">
        <v>216</v>
      </c>
      <c r="KM77" t="s">
        <v>206</v>
      </c>
      <c r="KN77" t="s">
        <v>217</v>
      </c>
      <c r="KO77" t="s">
        <v>216</v>
      </c>
      <c r="KP77" t="s">
        <v>206</v>
      </c>
      <c r="KQ77" t="s">
        <v>217</v>
      </c>
      <c r="KR77" t="s">
        <v>216</v>
      </c>
      <c r="KS77" t="s">
        <v>206</v>
      </c>
      <c r="KT77" t="s">
        <v>217</v>
      </c>
      <c r="KU77" t="s">
        <v>216</v>
      </c>
      <c r="KV77" t="s">
        <v>206</v>
      </c>
      <c r="KW77" t="s">
        <v>217</v>
      </c>
      <c r="KX77" t="s">
        <v>216</v>
      </c>
      <c r="KY77" t="s">
        <v>206</v>
      </c>
      <c r="KZ77" t="s">
        <v>217</v>
      </c>
      <c r="LA77" t="s">
        <v>216</v>
      </c>
      <c r="LB77" t="s">
        <v>206</v>
      </c>
      <c r="LC77" t="s">
        <v>217</v>
      </c>
      <c r="LD77" t="s">
        <v>216</v>
      </c>
      <c r="LE77" t="s">
        <v>206</v>
      </c>
      <c r="LF77" t="s">
        <v>217</v>
      </c>
      <c r="LG77" t="s">
        <v>216</v>
      </c>
      <c r="LH77" t="s">
        <v>206</v>
      </c>
      <c r="LI77" t="s">
        <v>217</v>
      </c>
      <c r="LJ77" t="s">
        <v>216</v>
      </c>
      <c r="LK77" t="s">
        <v>206</v>
      </c>
      <c r="LL77" t="s">
        <v>217</v>
      </c>
      <c r="LM77" t="s">
        <v>216</v>
      </c>
      <c r="LN77" t="s">
        <v>206</v>
      </c>
      <c r="LO77" t="s">
        <v>217</v>
      </c>
      <c r="LP77" t="s">
        <v>216</v>
      </c>
      <c r="LQ77" t="s">
        <v>206</v>
      </c>
      <c r="LR77" t="s">
        <v>217</v>
      </c>
      <c r="LS77" t="s">
        <v>216</v>
      </c>
      <c r="LT77" t="s">
        <v>206</v>
      </c>
      <c r="LU77" t="s">
        <v>217</v>
      </c>
      <c r="LV77" t="s">
        <v>216</v>
      </c>
      <c r="LW77" t="s">
        <v>206</v>
      </c>
      <c r="LX77" t="s">
        <v>217</v>
      </c>
      <c r="LY77" t="s">
        <v>216</v>
      </c>
      <c r="LZ77" t="s">
        <v>206</v>
      </c>
      <c r="MA77" t="s">
        <v>217</v>
      </c>
      <c r="MB77" t="s">
        <v>216</v>
      </c>
      <c r="MC77" t="s">
        <v>206</v>
      </c>
      <c r="MD77" t="s">
        <v>217</v>
      </c>
      <c r="ME77" t="s">
        <v>216</v>
      </c>
      <c r="MF77" t="s">
        <v>206</v>
      </c>
      <c r="MG77" t="s">
        <v>217</v>
      </c>
      <c r="MH77" t="s">
        <v>216</v>
      </c>
      <c r="MI77" t="s">
        <v>206</v>
      </c>
      <c r="MJ77" t="s">
        <v>217</v>
      </c>
      <c r="MK77" t="s">
        <v>216</v>
      </c>
      <c r="ML77" t="s">
        <v>206</v>
      </c>
      <c r="MM77" t="s">
        <v>217</v>
      </c>
      <c r="MN77" t="s">
        <v>216</v>
      </c>
      <c r="MO77" t="s">
        <v>206</v>
      </c>
      <c r="MP77" t="s">
        <v>217</v>
      </c>
      <c r="MQ77" t="s">
        <v>216</v>
      </c>
      <c r="MR77" t="s">
        <v>206</v>
      </c>
      <c r="MS77" t="s">
        <v>217</v>
      </c>
      <c r="MT77" t="s">
        <v>216</v>
      </c>
      <c r="MU77" t="s">
        <v>206</v>
      </c>
      <c r="MV77" t="s">
        <v>217</v>
      </c>
      <c r="MW77" t="s">
        <v>216</v>
      </c>
      <c r="MX77" t="s">
        <v>206</v>
      </c>
      <c r="MY77" t="s">
        <v>217</v>
      </c>
      <c r="MZ77" t="s">
        <v>216</v>
      </c>
      <c r="NA77" t="s">
        <v>206</v>
      </c>
      <c r="NB77" t="s">
        <v>217</v>
      </c>
      <c r="NC77" t="s">
        <v>216</v>
      </c>
      <c r="ND77" t="s">
        <v>206</v>
      </c>
      <c r="NE77" t="s">
        <v>217</v>
      </c>
      <c r="NF77" t="s">
        <v>216</v>
      </c>
      <c r="NG77" t="s">
        <v>206</v>
      </c>
      <c r="NH77" t="s">
        <v>217</v>
      </c>
      <c r="NI77" t="s">
        <v>216</v>
      </c>
      <c r="NJ77" t="s">
        <v>206</v>
      </c>
      <c r="NK77" t="s">
        <v>217</v>
      </c>
      <c r="NL77" t="s">
        <v>216</v>
      </c>
      <c r="NM77" t="s">
        <v>206</v>
      </c>
      <c r="NN77" t="s">
        <v>217</v>
      </c>
      <c r="NO77" t="s">
        <v>216</v>
      </c>
      <c r="NP77" t="s">
        <v>206</v>
      </c>
      <c r="NQ77" t="s">
        <v>217</v>
      </c>
      <c r="NR77" t="s">
        <v>216</v>
      </c>
      <c r="NS77" t="s">
        <v>206</v>
      </c>
      <c r="NT77" t="s">
        <v>217</v>
      </c>
      <c r="NU77" t="s">
        <v>216</v>
      </c>
      <c r="NV77" t="s">
        <v>206</v>
      </c>
      <c r="NW77" t="s">
        <v>217</v>
      </c>
      <c r="NX77" t="s">
        <v>216</v>
      </c>
      <c r="NY77" t="s">
        <v>206</v>
      </c>
      <c r="NZ77" t="s">
        <v>217</v>
      </c>
      <c r="OA77" t="s">
        <v>216</v>
      </c>
      <c r="OB77" t="s">
        <v>206</v>
      </c>
      <c r="OC77" t="s">
        <v>217</v>
      </c>
      <c r="OD77" t="s">
        <v>216</v>
      </c>
      <c r="OE77" t="s">
        <v>206</v>
      </c>
      <c r="OF77" t="s">
        <v>217</v>
      </c>
      <c r="OG77" t="s">
        <v>216</v>
      </c>
      <c r="OH77" t="s">
        <v>206</v>
      </c>
      <c r="OI77" t="s">
        <v>217</v>
      </c>
      <c r="OJ77" t="s">
        <v>216</v>
      </c>
      <c r="OK77" t="s">
        <v>206</v>
      </c>
      <c r="OL77" t="s">
        <v>217</v>
      </c>
      <c r="OM77" t="s">
        <v>216</v>
      </c>
      <c r="ON77" t="s">
        <v>206</v>
      </c>
      <c r="OO77" t="s">
        <v>217</v>
      </c>
      <c r="OP77" t="s">
        <v>216</v>
      </c>
      <c r="OQ77" t="s">
        <v>206</v>
      </c>
      <c r="OR77" t="s">
        <v>217</v>
      </c>
      <c r="OS77" t="s">
        <v>216</v>
      </c>
      <c r="OT77" t="s">
        <v>206</v>
      </c>
      <c r="OU77" t="s">
        <v>217</v>
      </c>
      <c r="OV77" t="s">
        <v>216</v>
      </c>
      <c r="OW77" t="s">
        <v>206</v>
      </c>
      <c r="OX77" t="s">
        <v>217</v>
      </c>
      <c r="OY77" t="s">
        <v>216</v>
      </c>
      <c r="OZ77" t="s">
        <v>206</v>
      </c>
      <c r="PA77" t="s">
        <v>217</v>
      </c>
      <c r="PB77" t="s">
        <v>216</v>
      </c>
      <c r="PC77" t="s">
        <v>206</v>
      </c>
      <c r="PD77" t="s">
        <v>217</v>
      </c>
      <c r="PE77" t="s">
        <v>216</v>
      </c>
      <c r="PF77" t="s">
        <v>206</v>
      </c>
      <c r="PG77" t="s">
        <v>217</v>
      </c>
      <c r="PH77" t="s">
        <v>216</v>
      </c>
      <c r="PI77" t="s">
        <v>206</v>
      </c>
      <c r="PJ77" t="s">
        <v>217</v>
      </c>
      <c r="PK77" t="s">
        <v>216</v>
      </c>
      <c r="PL77" t="s">
        <v>206</v>
      </c>
      <c r="PM77" t="s">
        <v>217</v>
      </c>
      <c r="PN77" t="s">
        <v>216</v>
      </c>
      <c r="PO77" t="s">
        <v>206</v>
      </c>
      <c r="PP77" t="s">
        <v>217</v>
      </c>
      <c r="PQ77" t="s">
        <v>216</v>
      </c>
      <c r="PR77" t="s">
        <v>206</v>
      </c>
      <c r="PS77" t="s">
        <v>217</v>
      </c>
      <c r="PT77" t="s">
        <v>216</v>
      </c>
      <c r="PU77" t="s">
        <v>206</v>
      </c>
      <c r="PV77" t="s">
        <v>217</v>
      </c>
      <c r="PW77" t="s">
        <v>216</v>
      </c>
      <c r="PX77" t="s">
        <v>206</v>
      </c>
      <c r="PY77" t="s">
        <v>217</v>
      </c>
      <c r="PZ77" t="s">
        <v>216</v>
      </c>
      <c r="QA77" t="s">
        <v>206</v>
      </c>
      <c r="QB77" t="s">
        <v>217</v>
      </c>
      <c r="QC77" t="s">
        <v>216</v>
      </c>
      <c r="QD77" t="s">
        <v>206</v>
      </c>
      <c r="QE77" t="s">
        <v>217</v>
      </c>
      <c r="QF77" t="s">
        <v>216</v>
      </c>
      <c r="QG77" t="s">
        <v>206</v>
      </c>
      <c r="QH77" t="s">
        <v>217</v>
      </c>
      <c r="QI77" t="s">
        <v>216</v>
      </c>
      <c r="QJ77" t="s">
        <v>206</v>
      </c>
      <c r="QK77" t="s">
        <v>217</v>
      </c>
      <c r="QL77" t="s">
        <v>216</v>
      </c>
      <c r="QM77" t="s">
        <v>206</v>
      </c>
      <c r="QN77" t="s">
        <v>217</v>
      </c>
      <c r="QO77" t="s">
        <v>216</v>
      </c>
      <c r="QP77" t="s">
        <v>206</v>
      </c>
      <c r="QQ77" t="s">
        <v>217</v>
      </c>
      <c r="QR77" t="s">
        <v>216</v>
      </c>
      <c r="QS77" t="s">
        <v>206</v>
      </c>
      <c r="QT77" t="s">
        <v>217</v>
      </c>
      <c r="QU77" t="s">
        <v>216</v>
      </c>
      <c r="QV77" t="s">
        <v>206</v>
      </c>
      <c r="QW77" t="s">
        <v>217</v>
      </c>
      <c r="QX77" t="s">
        <v>216</v>
      </c>
      <c r="QY77" t="s">
        <v>206</v>
      </c>
      <c r="QZ77" t="s">
        <v>217</v>
      </c>
      <c r="RA77" t="s">
        <v>216</v>
      </c>
      <c r="RB77" t="s">
        <v>206</v>
      </c>
      <c r="RC77" t="s">
        <v>217</v>
      </c>
      <c r="RD77" t="s">
        <v>216</v>
      </c>
      <c r="RE77" t="s">
        <v>206</v>
      </c>
      <c r="RF77" t="s">
        <v>217</v>
      </c>
      <c r="RG77" t="s">
        <v>216</v>
      </c>
      <c r="RH77" t="s">
        <v>206</v>
      </c>
      <c r="RI77" t="s">
        <v>217</v>
      </c>
      <c r="RJ77" t="s">
        <v>216</v>
      </c>
      <c r="RK77" t="s">
        <v>206</v>
      </c>
      <c r="RL77" t="s">
        <v>217</v>
      </c>
      <c r="RM77" t="s">
        <v>216</v>
      </c>
      <c r="RN77" t="s">
        <v>206</v>
      </c>
      <c r="RO77" t="s">
        <v>217</v>
      </c>
      <c r="RP77" t="s">
        <v>216</v>
      </c>
      <c r="RQ77" t="s">
        <v>206</v>
      </c>
      <c r="RR77" t="s">
        <v>217</v>
      </c>
      <c r="RS77" t="s">
        <v>216</v>
      </c>
      <c r="RT77" t="s">
        <v>206</v>
      </c>
      <c r="RU77" t="s">
        <v>217</v>
      </c>
      <c r="RV77" t="s">
        <v>216</v>
      </c>
      <c r="RW77" t="s">
        <v>206</v>
      </c>
      <c r="RX77" t="s">
        <v>217</v>
      </c>
      <c r="RY77" t="s">
        <v>216</v>
      </c>
      <c r="RZ77" t="s">
        <v>206</v>
      </c>
      <c r="SA77" t="s">
        <v>217</v>
      </c>
      <c r="SB77" t="s">
        <v>216</v>
      </c>
      <c r="SC77" t="s">
        <v>206</v>
      </c>
      <c r="SD77" t="s">
        <v>217</v>
      </c>
      <c r="SE77" t="s">
        <v>216</v>
      </c>
      <c r="SF77" t="s">
        <v>206</v>
      </c>
      <c r="SG77" t="s">
        <v>217</v>
      </c>
      <c r="SH77" t="s">
        <v>216</v>
      </c>
      <c r="SI77" t="s">
        <v>206</v>
      </c>
      <c r="SJ77" t="s">
        <v>217</v>
      </c>
      <c r="SK77" t="s">
        <v>216</v>
      </c>
      <c r="SL77" t="s">
        <v>206</v>
      </c>
      <c r="SM77" t="s">
        <v>217</v>
      </c>
      <c r="SN77" t="s">
        <v>216</v>
      </c>
      <c r="SO77" t="s">
        <v>206</v>
      </c>
      <c r="SP77" t="s">
        <v>217</v>
      </c>
      <c r="SQ77" t="s">
        <v>216</v>
      </c>
      <c r="SR77" t="s">
        <v>206</v>
      </c>
      <c r="SS77" t="s">
        <v>217</v>
      </c>
      <c r="ST77" t="s">
        <v>216</v>
      </c>
      <c r="SU77" t="s">
        <v>206</v>
      </c>
      <c r="SV77" t="s">
        <v>217</v>
      </c>
      <c r="SW77" t="s">
        <v>216</v>
      </c>
      <c r="SX77" t="s">
        <v>206</v>
      </c>
      <c r="SY77" t="s">
        <v>217</v>
      </c>
      <c r="SZ77" t="s">
        <v>216</v>
      </c>
      <c r="TA77" t="s">
        <v>206</v>
      </c>
      <c r="TB77" t="s">
        <v>217</v>
      </c>
      <c r="TC77" t="s">
        <v>216</v>
      </c>
      <c r="TD77" t="s">
        <v>206</v>
      </c>
      <c r="TE77" t="s">
        <v>217</v>
      </c>
      <c r="TF77" t="s">
        <v>216</v>
      </c>
      <c r="TG77" t="s">
        <v>206</v>
      </c>
      <c r="TH77" t="s">
        <v>217</v>
      </c>
      <c r="TI77" t="s">
        <v>216</v>
      </c>
      <c r="TJ77" t="s">
        <v>206</v>
      </c>
      <c r="TK77" t="s">
        <v>217</v>
      </c>
      <c r="TL77" t="s">
        <v>216</v>
      </c>
      <c r="TM77" t="s">
        <v>206</v>
      </c>
      <c r="TN77" t="s">
        <v>217</v>
      </c>
      <c r="TO77" t="s">
        <v>216</v>
      </c>
      <c r="TP77" t="s">
        <v>206</v>
      </c>
      <c r="TQ77" t="s">
        <v>217</v>
      </c>
      <c r="TR77" t="s">
        <v>216</v>
      </c>
      <c r="TS77" t="s">
        <v>206</v>
      </c>
      <c r="TT77" t="s">
        <v>217</v>
      </c>
      <c r="TU77" t="s">
        <v>216</v>
      </c>
      <c r="TV77" t="s">
        <v>206</v>
      </c>
      <c r="TW77" t="s">
        <v>217</v>
      </c>
      <c r="TX77" t="s">
        <v>216</v>
      </c>
      <c r="TY77" t="s">
        <v>206</v>
      </c>
      <c r="TZ77" t="s">
        <v>217</v>
      </c>
      <c r="UA77" t="s">
        <v>216</v>
      </c>
      <c r="UB77" t="s">
        <v>206</v>
      </c>
      <c r="UC77" t="s">
        <v>217</v>
      </c>
      <c r="UD77" t="s">
        <v>216</v>
      </c>
      <c r="UE77" t="s">
        <v>206</v>
      </c>
      <c r="UF77" t="s">
        <v>217</v>
      </c>
      <c r="UG77" t="s">
        <v>216</v>
      </c>
      <c r="UH77" t="s">
        <v>206</v>
      </c>
      <c r="UI77" t="s">
        <v>217</v>
      </c>
      <c r="UJ77" t="s">
        <v>216</v>
      </c>
      <c r="UK77" t="s">
        <v>206</v>
      </c>
      <c r="UL77" t="s">
        <v>217</v>
      </c>
      <c r="UM77" t="s">
        <v>216</v>
      </c>
      <c r="UN77" t="s">
        <v>206</v>
      </c>
      <c r="UO77" t="s">
        <v>217</v>
      </c>
      <c r="UP77" t="s">
        <v>216</v>
      </c>
      <c r="UQ77" t="s">
        <v>206</v>
      </c>
      <c r="UR77" t="s">
        <v>217</v>
      </c>
      <c r="US77" t="s">
        <v>216</v>
      </c>
      <c r="UT77" t="s">
        <v>206</v>
      </c>
      <c r="UU77" t="s">
        <v>217</v>
      </c>
      <c r="UV77" t="s">
        <v>216</v>
      </c>
      <c r="UW77" t="s">
        <v>206</v>
      </c>
      <c r="UX77" t="s">
        <v>217</v>
      </c>
      <c r="UY77" t="s">
        <v>216</v>
      </c>
      <c r="UZ77" t="s">
        <v>206</v>
      </c>
      <c r="VA77" t="s">
        <v>217</v>
      </c>
      <c r="VB77" t="s">
        <v>216</v>
      </c>
      <c r="VC77" t="s">
        <v>206</v>
      </c>
      <c r="VD77" t="s">
        <v>217</v>
      </c>
      <c r="VE77" t="s">
        <v>216</v>
      </c>
      <c r="VF77" t="s">
        <v>206</v>
      </c>
      <c r="VG77" t="s">
        <v>217</v>
      </c>
      <c r="VH77" t="s">
        <v>216</v>
      </c>
      <c r="VI77" t="s">
        <v>206</v>
      </c>
      <c r="VJ77" t="s">
        <v>217</v>
      </c>
      <c r="VK77" t="s">
        <v>216</v>
      </c>
      <c r="VL77" t="s">
        <v>206</v>
      </c>
      <c r="VM77" t="s">
        <v>217</v>
      </c>
      <c r="VN77" t="s">
        <v>216</v>
      </c>
      <c r="VO77" t="s">
        <v>206</v>
      </c>
      <c r="VP77" t="s">
        <v>217</v>
      </c>
      <c r="VQ77" t="s">
        <v>216</v>
      </c>
      <c r="VR77" t="s">
        <v>206</v>
      </c>
      <c r="VS77" t="s">
        <v>217</v>
      </c>
      <c r="VT77" t="s">
        <v>216</v>
      </c>
      <c r="VU77" t="s">
        <v>206</v>
      </c>
      <c r="VV77" t="s">
        <v>217</v>
      </c>
      <c r="VW77" t="s">
        <v>216</v>
      </c>
      <c r="VX77" t="s">
        <v>206</v>
      </c>
      <c r="VY77" t="s">
        <v>217</v>
      </c>
      <c r="VZ77" t="s">
        <v>216</v>
      </c>
      <c r="WA77" t="s">
        <v>206</v>
      </c>
      <c r="WB77" t="s">
        <v>217</v>
      </c>
      <c r="WC77" t="s">
        <v>216</v>
      </c>
      <c r="WD77" t="s">
        <v>206</v>
      </c>
      <c r="WE77" t="s">
        <v>217</v>
      </c>
      <c r="WF77" t="s">
        <v>216</v>
      </c>
      <c r="WG77" t="s">
        <v>206</v>
      </c>
      <c r="WH77" t="s">
        <v>217</v>
      </c>
      <c r="WI77" t="s">
        <v>216</v>
      </c>
      <c r="WJ77" t="s">
        <v>206</v>
      </c>
      <c r="WK77" t="s">
        <v>217</v>
      </c>
      <c r="WL77" t="s">
        <v>216</v>
      </c>
      <c r="WM77" t="s">
        <v>206</v>
      </c>
      <c r="WN77" t="s">
        <v>217</v>
      </c>
      <c r="WO77" t="s">
        <v>216</v>
      </c>
      <c r="WP77" t="s">
        <v>206</v>
      </c>
      <c r="WQ77" t="s">
        <v>217</v>
      </c>
      <c r="WR77" t="s">
        <v>216</v>
      </c>
      <c r="WS77" t="s">
        <v>206</v>
      </c>
      <c r="WT77" t="s">
        <v>217</v>
      </c>
      <c r="WU77" t="s">
        <v>216</v>
      </c>
      <c r="WV77" t="s">
        <v>206</v>
      </c>
      <c r="WW77" t="s">
        <v>217</v>
      </c>
      <c r="WX77" t="s">
        <v>216</v>
      </c>
      <c r="WY77" t="s">
        <v>206</v>
      </c>
      <c r="WZ77" t="s">
        <v>217</v>
      </c>
      <c r="XA77" t="s">
        <v>216</v>
      </c>
      <c r="XB77" t="s">
        <v>206</v>
      </c>
      <c r="XC77" t="s">
        <v>217</v>
      </c>
      <c r="XD77" t="s">
        <v>216</v>
      </c>
      <c r="XE77" t="s">
        <v>206</v>
      </c>
      <c r="XF77" t="s">
        <v>217</v>
      </c>
      <c r="XG77" t="s">
        <v>216</v>
      </c>
      <c r="XH77" t="s">
        <v>206</v>
      </c>
      <c r="XI77" t="s">
        <v>217</v>
      </c>
      <c r="XJ77" t="s">
        <v>216</v>
      </c>
      <c r="XK77" t="s">
        <v>206</v>
      </c>
      <c r="XL77" t="s">
        <v>217</v>
      </c>
      <c r="XM77" t="s">
        <v>216</v>
      </c>
      <c r="XN77" t="s">
        <v>206</v>
      </c>
      <c r="XO77" t="s">
        <v>217</v>
      </c>
      <c r="XP77" t="s">
        <v>216</v>
      </c>
      <c r="XQ77" t="s">
        <v>206</v>
      </c>
      <c r="XR77" t="s">
        <v>217</v>
      </c>
      <c r="XS77" t="s">
        <v>216</v>
      </c>
      <c r="XT77" t="s">
        <v>206</v>
      </c>
      <c r="XU77" t="s">
        <v>217</v>
      </c>
      <c r="XV77" t="s">
        <v>216</v>
      </c>
      <c r="XW77" t="s">
        <v>206</v>
      </c>
      <c r="XX77" t="s">
        <v>217</v>
      </c>
      <c r="XY77" t="s">
        <v>216</v>
      </c>
      <c r="XZ77" t="s">
        <v>206</v>
      </c>
      <c r="YA77" t="s">
        <v>217</v>
      </c>
      <c r="YB77" t="s">
        <v>216</v>
      </c>
      <c r="YC77" t="s">
        <v>206</v>
      </c>
      <c r="YD77" t="s">
        <v>217</v>
      </c>
      <c r="YE77" t="s">
        <v>216</v>
      </c>
      <c r="YF77" t="s">
        <v>206</v>
      </c>
      <c r="YG77" t="s">
        <v>217</v>
      </c>
      <c r="YH77" t="s">
        <v>216</v>
      </c>
      <c r="YI77" t="s">
        <v>206</v>
      </c>
      <c r="YJ77" t="s">
        <v>217</v>
      </c>
      <c r="YK77" t="s">
        <v>216</v>
      </c>
      <c r="YL77" t="s">
        <v>206</v>
      </c>
      <c r="YM77" t="s">
        <v>217</v>
      </c>
      <c r="YN77" t="s">
        <v>216</v>
      </c>
      <c r="YO77" t="s">
        <v>206</v>
      </c>
      <c r="YP77" t="s">
        <v>217</v>
      </c>
      <c r="YQ77" t="s">
        <v>216</v>
      </c>
      <c r="YR77" t="s">
        <v>206</v>
      </c>
      <c r="YS77" t="s">
        <v>217</v>
      </c>
      <c r="YT77" t="s">
        <v>216</v>
      </c>
      <c r="YU77" t="s">
        <v>206</v>
      </c>
      <c r="YV77" t="s">
        <v>217</v>
      </c>
      <c r="YW77" t="s">
        <v>216</v>
      </c>
      <c r="YX77" t="s">
        <v>206</v>
      </c>
      <c r="YY77" t="s">
        <v>217</v>
      </c>
      <c r="YZ77" t="s">
        <v>216</v>
      </c>
      <c r="ZA77" t="s">
        <v>206</v>
      </c>
      <c r="ZB77" t="s">
        <v>217</v>
      </c>
      <c r="ZC77" t="s">
        <v>216</v>
      </c>
      <c r="ZD77" t="s">
        <v>206</v>
      </c>
      <c r="ZE77" t="s">
        <v>217</v>
      </c>
      <c r="ZF77" t="s">
        <v>216</v>
      </c>
      <c r="ZG77" t="s">
        <v>206</v>
      </c>
      <c r="ZH77" t="s">
        <v>217</v>
      </c>
      <c r="ZI77" t="s">
        <v>216</v>
      </c>
      <c r="ZJ77" t="s">
        <v>206</v>
      </c>
      <c r="ZK77" t="s">
        <v>217</v>
      </c>
      <c r="ZL77" t="s">
        <v>216</v>
      </c>
      <c r="ZM77" t="s">
        <v>206</v>
      </c>
      <c r="ZN77" t="s">
        <v>217</v>
      </c>
      <c r="ZO77" t="s">
        <v>216</v>
      </c>
      <c r="ZP77" t="s">
        <v>206</v>
      </c>
      <c r="ZQ77" t="s">
        <v>217</v>
      </c>
      <c r="ZR77" t="s">
        <v>216</v>
      </c>
      <c r="ZS77" t="s">
        <v>206</v>
      </c>
      <c r="ZT77" t="s">
        <v>217</v>
      </c>
      <c r="ZU77" t="s">
        <v>216</v>
      </c>
      <c r="ZV77" t="s">
        <v>206</v>
      </c>
      <c r="ZW77" t="s">
        <v>217</v>
      </c>
      <c r="ZX77" t="s">
        <v>216</v>
      </c>
      <c r="ZY77" t="s">
        <v>206</v>
      </c>
      <c r="ZZ77" t="s">
        <v>217</v>
      </c>
      <c r="AAA77" t="s">
        <v>216</v>
      </c>
      <c r="AAB77" t="s">
        <v>206</v>
      </c>
      <c r="AAC77" t="s">
        <v>217</v>
      </c>
      <c r="AAD77" t="s">
        <v>216</v>
      </c>
      <c r="AAE77" t="s">
        <v>206</v>
      </c>
      <c r="AAF77" t="s">
        <v>217</v>
      </c>
      <c r="AAG77" t="s">
        <v>216</v>
      </c>
      <c r="AAH77" t="s">
        <v>206</v>
      </c>
      <c r="AAI77" t="s">
        <v>217</v>
      </c>
      <c r="AAJ77" t="s">
        <v>216</v>
      </c>
      <c r="AAK77" t="s">
        <v>206</v>
      </c>
      <c r="AAL77" t="s">
        <v>217</v>
      </c>
      <c r="AAM77" t="s">
        <v>216</v>
      </c>
      <c r="AAN77" t="s">
        <v>206</v>
      </c>
      <c r="AAO77" t="s">
        <v>217</v>
      </c>
      <c r="AAP77" t="s">
        <v>216</v>
      </c>
      <c r="AAQ77" t="s">
        <v>206</v>
      </c>
      <c r="AAR77" t="s">
        <v>217</v>
      </c>
      <c r="AAS77" t="s">
        <v>216</v>
      </c>
      <c r="AAT77" s="181"/>
    </row>
    <row r="78" spans="3:736" x14ac:dyDescent="0.3">
      <c r="C78" s="215" t="s">
        <v>67</v>
      </c>
      <c r="D78" s="303" t="s">
        <v>442</v>
      </c>
      <c r="F78" s="3"/>
      <c r="G78" s="3"/>
      <c r="H78" s="320" t="s">
        <v>206</v>
      </c>
      <c r="I78" s="321" t="s">
        <v>217</v>
      </c>
      <c r="J78" s="322" t="s">
        <v>216</v>
      </c>
      <c r="K78" s="320" t="s">
        <v>206</v>
      </c>
      <c r="L78" s="321" t="s">
        <v>217</v>
      </c>
      <c r="M78" s="322" t="s">
        <v>216</v>
      </c>
      <c r="N78" s="320" t="s">
        <v>206</v>
      </c>
      <c r="O78" s="321" t="s">
        <v>217</v>
      </c>
      <c r="P78" s="322" t="s">
        <v>216</v>
      </c>
      <c r="Q78" s="323" t="s">
        <v>196</v>
      </c>
      <c r="R78" s="324" t="s">
        <v>197</v>
      </c>
      <c r="S78" s="325" t="s">
        <v>198</v>
      </c>
      <c r="T78" s="326" t="s">
        <v>199</v>
      </c>
      <c r="U78" s="327" t="s">
        <v>200</v>
      </c>
      <c r="V78" s="323" t="s">
        <v>196</v>
      </c>
      <c r="W78" s="324" t="s">
        <v>197</v>
      </c>
      <c r="X78" s="325" t="s">
        <v>198</v>
      </c>
      <c r="Y78" s="326" t="s">
        <v>199</v>
      </c>
      <c r="Z78" s="327" t="s">
        <v>200</v>
      </c>
      <c r="AA78" s="323" t="s">
        <v>196</v>
      </c>
      <c r="AB78" s="324" t="s">
        <v>197</v>
      </c>
      <c r="AC78" s="325" t="s">
        <v>198</v>
      </c>
      <c r="AD78" s="326" t="s">
        <v>199</v>
      </c>
      <c r="AE78" s="327" t="s">
        <v>200</v>
      </c>
      <c r="AF78" s="3" t="s">
        <v>196</v>
      </c>
      <c r="AG78" s="3" t="s">
        <v>196</v>
      </c>
      <c r="AH78" s="3" t="s">
        <v>196</v>
      </c>
      <c r="AI78" s="3" t="s">
        <v>197</v>
      </c>
      <c r="AJ78" s="3" t="s">
        <v>197</v>
      </c>
      <c r="AK78" s="3" t="s">
        <v>197</v>
      </c>
      <c r="AL78" s="3" t="s">
        <v>198</v>
      </c>
      <c r="AM78" s="3" t="s">
        <v>198</v>
      </c>
      <c r="AN78" s="3" t="s">
        <v>198</v>
      </c>
      <c r="AO78" s="3" t="s">
        <v>199</v>
      </c>
      <c r="AP78" s="3" t="s">
        <v>199</v>
      </c>
      <c r="AQ78" s="3" t="s">
        <v>199</v>
      </c>
      <c r="AR78" s="3" t="s">
        <v>200</v>
      </c>
      <c r="AS78" s="3" t="s">
        <v>200</v>
      </c>
      <c r="AT78" s="3" t="s">
        <v>200</v>
      </c>
      <c r="AU78" s="3" t="s">
        <v>196</v>
      </c>
      <c r="AV78" s="3" t="s">
        <v>196</v>
      </c>
      <c r="AW78" s="3" t="s">
        <v>196</v>
      </c>
      <c r="AX78" s="3" t="s">
        <v>197</v>
      </c>
      <c r="AY78" s="3" t="s">
        <v>197</v>
      </c>
      <c r="AZ78" s="3" t="s">
        <v>197</v>
      </c>
      <c r="BA78" s="3" t="s">
        <v>198</v>
      </c>
      <c r="BB78" s="3" t="s">
        <v>198</v>
      </c>
      <c r="BC78" s="3" t="s">
        <v>198</v>
      </c>
      <c r="BD78" s="3" t="s">
        <v>199</v>
      </c>
      <c r="BE78" s="3" t="s">
        <v>199</v>
      </c>
      <c r="BF78" s="3" t="s">
        <v>199</v>
      </c>
      <c r="BG78" s="3" t="s">
        <v>200</v>
      </c>
      <c r="BH78" s="3" t="s">
        <v>200</v>
      </c>
      <c r="BI78" s="3" t="s">
        <v>200</v>
      </c>
      <c r="BJ78" s="3" t="s">
        <v>196</v>
      </c>
      <c r="BK78" s="3" t="s">
        <v>196</v>
      </c>
      <c r="BL78" s="3" t="s">
        <v>196</v>
      </c>
      <c r="BM78" s="3" t="s">
        <v>197</v>
      </c>
      <c r="BN78" s="3" t="s">
        <v>197</v>
      </c>
      <c r="BO78" s="3" t="s">
        <v>197</v>
      </c>
      <c r="BP78" s="3" t="s">
        <v>198</v>
      </c>
      <c r="BQ78" s="3" t="s">
        <v>198</v>
      </c>
      <c r="BR78" s="3" t="s">
        <v>198</v>
      </c>
      <c r="BS78" s="3" t="s">
        <v>199</v>
      </c>
      <c r="BT78" s="3" t="s">
        <v>199</v>
      </c>
      <c r="BU78" s="3" t="s">
        <v>199</v>
      </c>
      <c r="BV78" s="3" t="s">
        <v>200</v>
      </c>
      <c r="BW78" s="3" t="s">
        <v>200</v>
      </c>
      <c r="BX78" s="3" t="s">
        <v>200</v>
      </c>
      <c r="BY78" s="3" t="s">
        <v>196</v>
      </c>
      <c r="BZ78" s="3" t="s">
        <v>196</v>
      </c>
      <c r="CA78" s="3" t="s">
        <v>196</v>
      </c>
      <c r="CB78" s="3" t="s">
        <v>197</v>
      </c>
      <c r="CC78" s="3" t="s">
        <v>197</v>
      </c>
      <c r="CD78" s="3" t="s">
        <v>197</v>
      </c>
      <c r="CE78" s="3" t="s">
        <v>198</v>
      </c>
      <c r="CF78" s="3" t="s">
        <v>198</v>
      </c>
      <c r="CG78" s="3" t="s">
        <v>198</v>
      </c>
      <c r="CH78" s="3" t="s">
        <v>199</v>
      </c>
      <c r="CI78" s="3" t="s">
        <v>199</v>
      </c>
      <c r="CJ78" s="3" t="s">
        <v>199</v>
      </c>
      <c r="CK78" s="3" t="s">
        <v>200</v>
      </c>
      <c r="CL78" s="3" t="s">
        <v>200</v>
      </c>
      <c r="CM78" s="3" t="s">
        <v>200</v>
      </c>
      <c r="CN78" s="3" t="s">
        <v>196</v>
      </c>
      <c r="CO78" s="3" t="s">
        <v>196</v>
      </c>
      <c r="CP78" s="3" t="s">
        <v>196</v>
      </c>
      <c r="CQ78" s="3" t="s">
        <v>197</v>
      </c>
      <c r="CR78" s="3" t="s">
        <v>197</v>
      </c>
      <c r="CS78" s="3" t="s">
        <v>197</v>
      </c>
      <c r="CT78" s="3" t="s">
        <v>198</v>
      </c>
      <c r="CU78" s="3" t="s">
        <v>198</v>
      </c>
      <c r="CV78" s="3" t="s">
        <v>198</v>
      </c>
      <c r="CW78" s="3" t="s">
        <v>199</v>
      </c>
      <c r="CX78" s="3" t="s">
        <v>199</v>
      </c>
      <c r="CY78" s="3" t="s">
        <v>199</v>
      </c>
      <c r="CZ78" s="3" t="s">
        <v>200</v>
      </c>
      <c r="DA78" s="3" t="s">
        <v>200</v>
      </c>
      <c r="DB78" s="3" t="s">
        <v>200</v>
      </c>
      <c r="DC78" s="3" t="s">
        <v>196</v>
      </c>
      <c r="DD78" s="3" t="s">
        <v>196</v>
      </c>
      <c r="DE78" s="3" t="s">
        <v>196</v>
      </c>
      <c r="DF78" s="3" t="s">
        <v>197</v>
      </c>
      <c r="DG78" s="3" t="s">
        <v>197</v>
      </c>
      <c r="DH78" s="3" t="s">
        <v>197</v>
      </c>
      <c r="DI78" s="3" t="s">
        <v>198</v>
      </c>
      <c r="DJ78" s="3" t="s">
        <v>198</v>
      </c>
      <c r="DK78" s="3" t="s">
        <v>198</v>
      </c>
      <c r="DL78" s="3" t="s">
        <v>199</v>
      </c>
      <c r="DM78" s="3" t="s">
        <v>199</v>
      </c>
      <c r="DN78" s="3" t="s">
        <v>199</v>
      </c>
      <c r="DO78" s="3" t="s">
        <v>200</v>
      </c>
      <c r="DP78" s="3" t="s">
        <v>200</v>
      </c>
      <c r="DQ78" s="3" t="s">
        <v>200</v>
      </c>
      <c r="DR78" s="3" t="s">
        <v>196</v>
      </c>
      <c r="DS78" s="3" t="s">
        <v>196</v>
      </c>
      <c r="DT78" s="3" t="s">
        <v>196</v>
      </c>
      <c r="DU78" s="3" t="s">
        <v>197</v>
      </c>
      <c r="DV78" s="3" t="s">
        <v>197</v>
      </c>
      <c r="DW78" s="3" t="s">
        <v>197</v>
      </c>
      <c r="DX78" s="3" t="s">
        <v>198</v>
      </c>
      <c r="DY78" s="3" t="s">
        <v>198</v>
      </c>
      <c r="DZ78" s="3" t="s">
        <v>198</v>
      </c>
      <c r="EA78" s="3" t="s">
        <v>199</v>
      </c>
      <c r="EB78" s="3" t="s">
        <v>199</v>
      </c>
      <c r="EC78" s="3" t="s">
        <v>199</v>
      </c>
      <c r="ED78" s="3" t="s">
        <v>200</v>
      </c>
      <c r="EE78" s="3" t="s">
        <v>200</v>
      </c>
      <c r="EF78" s="3" t="s">
        <v>200</v>
      </c>
      <c r="EG78" s="3" t="s">
        <v>196</v>
      </c>
      <c r="EH78" s="3" t="s">
        <v>196</v>
      </c>
      <c r="EI78" s="3" t="s">
        <v>196</v>
      </c>
      <c r="EJ78" s="3" t="s">
        <v>197</v>
      </c>
      <c r="EK78" s="3" t="s">
        <v>197</v>
      </c>
      <c r="EL78" s="3" t="s">
        <v>197</v>
      </c>
      <c r="EM78" s="3" t="s">
        <v>198</v>
      </c>
      <c r="EN78" s="3" t="s">
        <v>198</v>
      </c>
      <c r="EO78" s="3" t="s">
        <v>198</v>
      </c>
      <c r="EP78" s="3" t="s">
        <v>199</v>
      </c>
      <c r="EQ78" s="3" t="s">
        <v>199</v>
      </c>
      <c r="ER78" s="3" t="s">
        <v>199</v>
      </c>
      <c r="ES78" s="3" t="s">
        <v>200</v>
      </c>
      <c r="ET78" s="3" t="s">
        <v>200</v>
      </c>
      <c r="EU78" s="3" t="s">
        <v>200</v>
      </c>
      <c r="EV78" s="3" t="s">
        <v>196</v>
      </c>
      <c r="EW78" s="3" t="s">
        <v>196</v>
      </c>
      <c r="EX78" s="3" t="s">
        <v>196</v>
      </c>
      <c r="EY78" s="3" t="s">
        <v>197</v>
      </c>
      <c r="EZ78" s="3" t="s">
        <v>197</v>
      </c>
      <c r="FA78" s="3" t="s">
        <v>197</v>
      </c>
      <c r="FB78" s="3" t="s">
        <v>198</v>
      </c>
      <c r="FC78" s="3" t="s">
        <v>198</v>
      </c>
      <c r="FD78" s="3" t="s">
        <v>198</v>
      </c>
      <c r="FE78" s="3" t="s">
        <v>199</v>
      </c>
      <c r="FF78" s="3" t="s">
        <v>199</v>
      </c>
      <c r="FG78" s="3" t="s">
        <v>199</v>
      </c>
      <c r="FH78" s="3" t="s">
        <v>200</v>
      </c>
      <c r="FI78" s="3" t="s">
        <v>200</v>
      </c>
      <c r="FJ78" s="3" t="s">
        <v>200</v>
      </c>
      <c r="FK78" s="3" t="s">
        <v>196</v>
      </c>
      <c r="FL78" s="3" t="s">
        <v>196</v>
      </c>
      <c r="FM78" s="3" t="s">
        <v>196</v>
      </c>
      <c r="FN78" s="3" t="s">
        <v>197</v>
      </c>
      <c r="FO78" s="3" t="s">
        <v>197</v>
      </c>
      <c r="FP78" s="3" t="s">
        <v>197</v>
      </c>
      <c r="FQ78" s="3" t="s">
        <v>198</v>
      </c>
      <c r="FR78" s="3" t="s">
        <v>198</v>
      </c>
      <c r="FS78" s="3" t="s">
        <v>198</v>
      </c>
      <c r="FT78" s="3" t="s">
        <v>199</v>
      </c>
      <c r="FU78" s="3" t="s">
        <v>199</v>
      </c>
      <c r="FV78" s="3" t="s">
        <v>199</v>
      </c>
      <c r="FW78" s="3" t="s">
        <v>200</v>
      </c>
      <c r="FX78" s="3" t="s">
        <v>200</v>
      </c>
      <c r="FY78" s="3" t="s">
        <v>200</v>
      </c>
      <c r="FZ78" s="3" t="s">
        <v>196</v>
      </c>
      <c r="GA78" s="3" t="s">
        <v>196</v>
      </c>
      <c r="GB78" s="3" t="s">
        <v>196</v>
      </c>
      <c r="GC78" s="3" t="s">
        <v>197</v>
      </c>
      <c r="GD78" s="3" t="s">
        <v>197</v>
      </c>
      <c r="GE78" s="3" t="s">
        <v>197</v>
      </c>
      <c r="GF78" s="3" t="s">
        <v>198</v>
      </c>
      <c r="GG78" s="3" t="s">
        <v>198</v>
      </c>
      <c r="GH78" s="3" t="s">
        <v>198</v>
      </c>
      <c r="GI78" s="3" t="s">
        <v>199</v>
      </c>
      <c r="GJ78" s="3" t="s">
        <v>199</v>
      </c>
      <c r="GK78" s="3" t="s">
        <v>199</v>
      </c>
      <c r="GL78" s="3" t="s">
        <v>200</v>
      </c>
      <c r="GM78" s="3" t="s">
        <v>200</v>
      </c>
      <c r="GN78" s="3" t="s">
        <v>200</v>
      </c>
      <c r="GO78" s="3" t="s">
        <v>196</v>
      </c>
      <c r="GP78" s="3" t="s">
        <v>196</v>
      </c>
      <c r="GQ78" s="3" t="s">
        <v>196</v>
      </c>
      <c r="GR78" s="3" t="s">
        <v>197</v>
      </c>
      <c r="GS78" s="3" t="s">
        <v>197</v>
      </c>
      <c r="GT78" s="3" t="s">
        <v>197</v>
      </c>
      <c r="GU78" s="3" t="s">
        <v>198</v>
      </c>
      <c r="GV78" s="3" t="s">
        <v>198</v>
      </c>
      <c r="GW78" s="3" t="s">
        <v>198</v>
      </c>
      <c r="GX78" s="3" t="s">
        <v>199</v>
      </c>
      <c r="GY78" s="3" t="s">
        <v>199</v>
      </c>
      <c r="GZ78" s="3" t="s">
        <v>199</v>
      </c>
      <c r="HA78" s="3" t="s">
        <v>200</v>
      </c>
      <c r="HB78" s="3" t="s">
        <v>200</v>
      </c>
      <c r="HC78" s="3" t="s">
        <v>200</v>
      </c>
      <c r="HD78" s="3" t="s">
        <v>196</v>
      </c>
      <c r="HE78" s="3" t="s">
        <v>196</v>
      </c>
      <c r="HF78" s="3" t="s">
        <v>196</v>
      </c>
      <c r="HG78" s="3" t="s">
        <v>197</v>
      </c>
      <c r="HH78" s="3" t="s">
        <v>197</v>
      </c>
      <c r="HI78" s="3" t="s">
        <v>197</v>
      </c>
      <c r="HJ78" s="3" t="s">
        <v>198</v>
      </c>
      <c r="HK78" s="3" t="s">
        <v>198</v>
      </c>
      <c r="HL78" s="3" t="s">
        <v>198</v>
      </c>
      <c r="HM78" s="3" t="s">
        <v>199</v>
      </c>
      <c r="HN78" s="3" t="s">
        <v>199</v>
      </c>
      <c r="HO78" s="3" t="s">
        <v>199</v>
      </c>
      <c r="HP78" s="3" t="s">
        <v>200</v>
      </c>
      <c r="HQ78" s="3" t="s">
        <v>200</v>
      </c>
      <c r="HR78" s="3" t="s">
        <v>200</v>
      </c>
      <c r="HS78" s="3" t="s">
        <v>196</v>
      </c>
      <c r="HT78" s="3" t="s">
        <v>196</v>
      </c>
      <c r="HU78" s="3" t="s">
        <v>196</v>
      </c>
      <c r="HV78" s="3" t="s">
        <v>197</v>
      </c>
      <c r="HW78" s="3" t="s">
        <v>197</v>
      </c>
      <c r="HX78" s="3" t="s">
        <v>197</v>
      </c>
      <c r="HY78" s="3" t="s">
        <v>198</v>
      </c>
      <c r="HZ78" s="3" t="s">
        <v>198</v>
      </c>
      <c r="IA78" s="3" t="s">
        <v>198</v>
      </c>
      <c r="IB78" s="3" t="s">
        <v>199</v>
      </c>
      <c r="IC78" s="3" t="s">
        <v>199</v>
      </c>
      <c r="ID78" s="3" t="s">
        <v>199</v>
      </c>
      <c r="IE78" s="3" t="s">
        <v>200</v>
      </c>
      <c r="IF78" s="3" t="s">
        <v>200</v>
      </c>
      <c r="IG78" s="3" t="s">
        <v>200</v>
      </c>
      <c r="IH78" s="3" t="s">
        <v>196</v>
      </c>
      <c r="II78" s="3" t="s">
        <v>196</v>
      </c>
      <c r="IJ78" s="3" t="s">
        <v>196</v>
      </c>
      <c r="IK78" s="3" t="s">
        <v>197</v>
      </c>
      <c r="IL78" s="3" t="s">
        <v>197</v>
      </c>
      <c r="IM78" s="3" t="s">
        <v>197</v>
      </c>
      <c r="IN78" s="3" t="s">
        <v>198</v>
      </c>
      <c r="IO78" s="3" t="s">
        <v>198</v>
      </c>
      <c r="IP78" s="3" t="s">
        <v>198</v>
      </c>
      <c r="IQ78" s="3" t="s">
        <v>199</v>
      </c>
      <c r="IR78" s="3" t="s">
        <v>199</v>
      </c>
      <c r="IS78" s="3" t="s">
        <v>199</v>
      </c>
      <c r="IT78" s="3" t="s">
        <v>200</v>
      </c>
      <c r="IU78" s="3" t="s">
        <v>200</v>
      </c>
      <c r="IV78" s="3" t="s">
        <v>200</v>
      </c>
      <c r="IW78" s="3" t="s">
        <v>196</v>
      </c>
      <c r="IX78" s="3" t="s">
        <v>196</v>
      </c>
      <c r="IY78" s="3" t="s">
        <v>196</v>
      </c>
      <c r="IZ78" s="3" t="s">
        <v>197</v>
      </c>
      <c r="JA78" s="3" t="s">
        <v>197</v>
      </c>
      <c r="JB78" s="3" t="s">
        <v>197</v>
      </c>
      <c r="JC78" s="3" t="s">
        <v>198</v>
      </c>
      <c r="JD78" s="3" t="s">
        <v>198</v>
      </c>
      <c r="JE78" s="3" t="s">
        <v>198</v>
      </c>
      <c r="JF78" s="3" t="s">
        <v>199</v>
      </c>
      <c r="JG78" s="3" t="s">
        <v>199</v>
      </c>
      <c r="JH78" s="3" t="s">
        <v>199</v>
      </c>
      <c r="JI78" s="3" t="s">
        <v>200</v>
      </c>
      <c r="JJ78" s="3" t="s">
        <v>200</v>
      </c>
      <c r="JK78" s="3" t="s">
        <v>200</v>
      </c>
      <c r="JL78" s="3" t="s">
        <v>196</v>
      </c>
      <c r="JM78" s="3" t="s">
        <v>196</v>
      </c>
      <c r="JN78" s="3" t="s">
        <v>196</v>
      </c>
      <c r="JO78" s="3" t="s">
        <v>197</v>
      </c>
      <c r="JP78" s="3" t="s">
        <v>197</v>
      </c>
      <c r="JQ78" s="3" t="s">
        <v>197</v>
      </c>
      <c r="JR78" s="3" t="s">
        <v>198</v>
      </c>
      <c r="JS78" s="3" t="s">
        <v>198</v>
      </c>
      <c r="JT78" s="3" t="s">
        <v>198</v>
      </c>
      <c r="JU78" s="3" t="s">
        <v>199</v>
      </c>
      <c r="JV78" s="3" t="s">
        <v>199</v>
      </c>
      <c r="JW78" s="3" t="s">
        <v>199</v>
      </c>
      <c r="JX78" s="3" t="s">
        <v>200</v>
      </c>
      <c r="JY78" s="3" t="s">
        <v>200</v>
      </c>
      <c r="JZ78" s="3" t="s">
        <v>200</v>
      </c>
      <c r="KA78" s="3" t="s">
        <v>196</v>
      </c>
      <c r="KB78" s="3" t="s">
        <v>196</v>
      </c>
      <c r="KC78" s="3" t="s">
        <v>196</v>
      </c>
      <c r="KD78" s="3" t="s">
        <v>197</v>
      </c>
      <c r="KE78" s="3" t="s">
        <v>197</v>
      </c>
      <c r="KF78" s="3" t="s">
        <v>197</v>
      </c>
      <c r="KG78" s="3" t="s">
        <v>198</v>
      </c>
      <c r="KH78" s="3" t="s">
        <v>198</v>
      </c>
      <c r="KI78" s="3" t="s">
        <v>198</v>
      </c>
      <c r="KJ78" s="3" t="s">
        <v>199</v>
      </c>
      <c r="KK78" s="3" t="s">
        <v>199</v>
      </c>
      <c r="KL78" s="3" t="s">
        <v>199</v>
      </c>
      <c r="KM78" s="3" t="s">
        <v>200</v>
      </c>
      <c r="KN78" s="3" t="s">
        <v>200</v>
      </c>
      <c r="KO78" s="3" t="s">
        <v>200</v>
      </c>
      <c r="KP78" s="3" t="s">
        <v>196</v>
      </c>
      <c r="KQ78" s="3" t="s">
        <v>196</v>
      </c>
      <c r="KR78" s="3" t="s">
        <v>196</v>
      </c>
      <c r="KS78" s="3" t="s">
        <v>197</v>
      </c>
      <c r="KT78" s="3" t="s">
        <v>197</v>
      </c>
      <c r="KU78" s="3" t="s">
        <v>197</v>
      </c>
      <c r="KV78" s="3" t="s">
        <v>198</v>
      </c>
      <c r="KW78" s="3" t="s">
        <v>198</v>
      </c>
      <c r="KX78" s="3" t="s">
        <v>198</v>
      </c>
      <c r="KY78" s="3" t="s">
        <v>199</v>
      </c>
      <c r="KZ78" s="3" t="s">
        <v>199</v>
      </c>
      <c r="LA78" s="3" t="s">
        <v>199</v>
      </c>
      <c r="LB78" s="3" t="s">
        <v>200</v>
      </c>
      <c r="LC78" s="3" t="s">
        <v>200</v>
      </c>
      <c r="LD78" s="3" t="s">
        <v>200</v>
      </c>
      <c r="LE78" s="3" t="s">
        <v>196</v>
      </c>
      <c r="LF78" s="3" t="s">
        <v>196</v>
      </c>
      <c r="LG78" s="3" t="s">
        <v>196</v>
      </c>
      <c r="LH78" s="3" t="s">
        <v>197</v>
      </c>
      <c r="LI78" s="3" t="s">
        <v>197</v>
      </c>
      <c r="LJ78" s="3" t="s">
        <v>197</v>
      </c>
      <c r="LK78" s="3" t="s">
        <v>198</v>
      </c>
      <c r="LL78" s="3" t="s">
        <v>198</v>
      </c>
      <c r="LM78" s="3" t="s">
        <v>198</v>
      </c>
      <c r="LN78" s="3" t="s">
        <v>199</v>
      </c>
      <c r="LO78" s="3" t="s">
        <v>199</v>
      </c>
      <c r="LP78" s="3" t="s">
        <v>199</v>
      </c>
      <c r="LQ78" s="3" t="s">
        <v>200</v>
      </c>
      <c r="LR78" s="3" t="s">
        <v>200</v>
      </c>
      <c r="LS78" s="3" t="s">
        <v>200</v>
      </c>
      <c r="LT78" s="3" t="s">
        <v>196</v>
      </c>
      <c r="LU78" s="3" t="s">
        <v>196</v>
      </c>
      <c r="LV78" s="3" t="s">
        <v>196</v>
      </c>
      <c r="LW78" s="3" t="s">
        <v>197</v>
      </c>
      <c r="LX78" s="3" t="s">
        <v>197</v>
      </c>
      <c r="LY78" s="3" t="s">
        <v>197</v>
      </c>
      <c r="LZ78" s="3" t="s">
        <v>198</v>
      </c>
      <c r="MA78" s="3" t="s">
        <v>198</v>
      </c>
      <c r="MB78" s="3" t="s">
        <v>198</v>
      </c>
      <c r="MC78" s="3" t="s">
        <v>199</v>
      </c>
      <c r="MD78" s="3" t="s">
        <v>199</v>
      </c>
      <c r="ME78" s="3" t="s">
        <v>199</v>
      </c>
      <c r="MF78" s="3" t="s">
        <v>200</v>
      </c>
      <c r="MG78" s="3" t="s">
        <v>200</v>
      </c>
      <c r="MH78" s="3" t="s">
        <v>200</v>
      </c>
      <c r="MI78" s="3" t="s">
        <v>196</v>
      </c>
      <c r="MJ78" s="3" t="s">
        <v>196</v>
      </c>
      <c r="MK78" s="3" t="s">
        <v>196</v>
      </c>
      <c r="ML78" s="3" t="s">
        <v>197</v>
      </c>
      <c r="MM78" s="3" t="s">
        <v>197</v>
      </c>
      <c r="MN78" s="3" t="s">
        <v>197</v>
      </c>
      <c r="MO78" s="3" t="s">
        <v>198</v>
      </c>
      <c r="MP78" s="3" t="s">
        <v>198</v>
      </c>
      <c r="MQ78" s="3" t="s">
        <v>198</v>
      </c>
      <c r="MR78" s="3" t="s">
        <v>199</v>
      </c>
      <c r="MS78" s="3" t="s">
        <v>199</v>
      </c>
      <c r="MT78" s="3" t="s">
        <v>199</v>
      </c>
      <c r="MU78" s="3" t="s">
        <v>200</v>
      </c>
      <c r="MV78" s="3" t="s">
        <v>200</v>
      </c>
      <c r="MW78" s="3" t="s">
        <v>200</v>
      </c>
      <c r="MX78" s="3" t="s">
        <v>196</v>
      </c>
      <c r="MY78" s="3" t="s">
        <v>196</v>
      </c>
      <c r="MZ78" s="3" t="s">
        <v>196</v>
      </c>
      <c r="NA78" s="3" t="s">
        <v>197</v>
      </c>
      <c r="NB78" s="3" t="s">
        <v>197</v>
      </c>
      <c r="NC78" s="3" t="s">
        <v>197</v>
      </c>
      <c r="ND78" s="3" t="s">
        <v>198</v>
      </c>
      <c r="NE78" s="3" t="s">
        <v>198</v>
      </c>
      <c r="NF78" s="3" t="s">
        <v>198</v>
      </c>
      <c r="NG78" s="3" t="s">
        <v>199</v>
      </c>
      <c r="NH78" s="3" t="s">
        <v>199</v>
      </c>
      <c r="NI78" s="3" t="s">
        <v>199</v>
      </c>
      <c r="NJ78" s="3" t="s">
        <v>200</v>
      </c>
      <c r="NK78" s="3" t="s">
        <v>200</v>
      </c>
      <c r="NL78" s="3" t="s">
        <v>200</v>
      </c>
      <c r="NM78" s="3" t="s">
        <v>196</v>
      </c>
      <c r="NN78" s="3" t="s">
        <v>196</v>
      </c>
      <c r="NO78" s="3" t="s">
        <v>196</v>
      </c>
      <c r="NP78" s="3" t="s">
        <v>197</v>
      </c>
      <c r="NQ78" s="3" t="s">
        <v>197</v>
      </c>
      <c r="NR78" s="3" t="s">
        <v>197</v>
      </c>
      <c r="NS78" s="3" t="s">
        <v>198</v>
      </c>
      <c r="NT78" s="3" t="s">
        <v>198</v>
      </c>
      <c r="NU78" s="3" t="s">
        <v>198</v>
      </c>
      <c r="NV78" s="3" t="s">
        <v>199</v>
      </c>
      <c r="NW78" s="3" t="s">
        <v>199</v>
      </c>
      <c r="NX78" s="3" t="s">
        <v>199</v>
      </c>
      <c r="NY78" s="3" t="s">
        <v>200</v>
      </c>
      <c r="NZ78" s="3" t="s">
        <v>200</v>
      </c>
      <c r="OA78" s="3" t="s">
        <v>200</v>
      </c>
      <c r="OB78" s="3" t="s">
        <v>196</v>
      </c>
      <c r="OC78" s="3" t="s">
        <v>196</v>
      </c>
      <c r="OD78" s="3" t="s">
        <v>196</v>
      </c>
      <c r="OE78" s="3" t="s">
        <v>197</v>
      </c>
      <c r="OF78" s="3" t="s">
        <v>197</v>
      </c>
      <c r="OG78" s="3" t="s">
        <v>197</v>
      </c>
      <c r="OH78" s="3" t="s">
        <v>198</v>
      </c>
      <c r="OI78" s="3" t="s">
        <v>198</v>
      </c>
      <c r="OJ78" s="3" t="s">
        <v>198</v>
      </c>
      <c r="OK78" s="3" t="s">
        <v>199</v>
      </c>
      <c r="OL78" s="3" t="s">
        <v>199</v>
      </c>
      <c r="OM78" s="3" t="s">
        <v>199</v>
      </c>
      <c r="ON78" s="3" t="s">
        <v>200</v>
      </c>
      <c r="OO78" s="3" t="s">
        <v>200</v>
      </c>
      <c r="OP78" s="3" t="s">
        <v>200</v>
      </c>
      <c r="OQ78" s="3" t="s">
        <v>196</v>
      </c>
      <c r="OR78" s="3" t="s">
        <v>196</v>
      </c>
      <c r="OS78" s="3" t="s">
        <v>196</v>
      </c>
      <c r="OT78" s="3" t="s">
        <v>197</v>
      </c>
      <c r="OU78" s="3" t="s">
        <v>197</v>
      </c>
      <c r="OV78" s="3" t="s">
        <v>197</v>
      </c>
      <c r="OW78" s="3" t="s">
        <v>198</v>
      </c>
      <c r="OX78" s="3" t="s">
        <v>198</v>
      </c>
      <c r="OY78" s="3" t="s">
        <v>198</v>
      </c>
      <c r="OZ78" s="3" t="s">
        <v>199</v>
      </c>
      <c r="PA78" s="3" t="s">
        <v>199</v>
      </c>
      <c r="PB78" s="3" t="s">
        <v>199</v>
      </c>
      <c r="PC78" s="3" t="s">
        <v>200</v>
      </c>
      <c r="PD78" s="3" t="s">
        <v>200</v>
      </c>
      <c r="PE78" s="3" t="s">
        <v>200</v>
      </c>
      <c r="PF78" s="3" t="s">
        <v>196</v>
      </c>
      <c r="PG78" s="3" t="s">
        <v>196</v>
      </c>
      <c r="PH78" s="3" t="s">
        <v>196</v>
      </c>
      <c r="PI78" s="3" t="s">
        <v>197</v>
      </c>
      <c r="PJ78" s="3" t="s">
        <v>197</v>
      </c>
      <c r="PK78" s="3" t="s">
        <v>197</v>
      </c>
      <c r="PL78" s="3" t="s">
        <v>198</v>
      </c>
      <c r="PM78" s="3" t="s">
        <v>198</v>
      </c>
      <c r="PN78" s="3" t="s">
        <v>198</v>
      </c>
      <c r="PO78" s="3" t="s">
        <v>199</v>
      </c>
      <c r="PP78" s="3" t="s">
        <v>199</v>
      </c>
      <c r="PQ78" s="3" t="s">
        <v>199</v>
      </c>
      <c r="PR78" s="3" t="s">
        <v>200</v>
      </c>
      <c r="PS78" s="3" t="s">
        <v>200</v>
      </c>
      <c r="PT78" s="3" t="s">
        <v>200</v>
      </c>
      <c r="PU78" s="3" t="s">
        <v>196</v>
      </c>
      <c r="PV78" s="3" t="s">
        <v>196</v>
      </c>
      <c r="PW78" s="3" t="s">
        <v>196</v>
      </c>
      <c r="PX78" s="3" t="s">
        <v>197</v>
      </c>
      <c r="PY78" s="3" t="s">
        <v>197</v>
      </c>
      <c r="PZ78" s="3" t="s">
        <v>197</v>
      </c>
      <c r="QA78" s="3" t="s">
        <v>198</v>
      </c>
      <c r="QB78" s="3" t="s">
        <v>198</v>
      </c>
      <c r="QC78" s="3" t="s">
        <v>198</v>
      </c>
      <c r="QD78" s="3" t="s">
        <v>199</v>
      </c>
      <c r="QE78" s="3" t="s">
        <v>199</v>
      </c>
      <c r="QF78" s="3" t="s">
        <v>199</v>
      </c>
      <c r="QG78" s="3" t="s">
        <v>200</v>
      </c>
      <c r="QH78" s="3" t="s">
        <v>200</v>
      </c>
      <c r="QI78" s="3" t="s">
        <v>200</v>
      </c>
      <c r="QJ78" s="3" t="s">
        <v>196</v>
      </c>
      <c r="QK78" s="3" t="s">
        <v>196</v>
      </c>
      <c r="QL78" s="3" t="s">
        <v>196</v>
      </c>
      <c r="QM78" s="3" t="s">
        <v>197</v>
      </c>
      <c r="QN78" s="3" t="s">
        <v>197</v>
      </c>
      <c r="QO78" s="3" t="s">
        <v>197</v>
      </c>
      <c r="QP78" s="3" t="s">
        <v>198</v>
      </c>
      <c r="QQ78" s="3" t="s">
        <v>198</v>
      </c>
      <c r="QR78" s="3" t="s">
        <v>198</v>
      </c>
      <c r="QS78" s="3" t="s">
        <v>199</v>
      </c>
      <c r="QT78" s="3" t="s">
        <v>199</v>
      </c>
      <c r="QU78" s="3" t="s">
        <v>199</v>
      </c>
      <c r="QV78" s="3" t="s">
        <v>200</v>
      </c>
      <c r="QW78" s="3" t="s">
        <v>200</v>
      </c>
      <c r="QX78" s="3" t="s">
        <v>200</v>
      </c>
      <c r="QY78" s="3" t="s">
        <v>196</v>
      </c>
      <c r="QZ78" s="3" t="s">
        <v>196</v>
      </c>
      <c r="RA78" s="3" t="s">
        <v>196</v>
      </c>
      <c r="RB78" s="3" t="s">
        <v>197</v>
      </c>
      <c r="RC78" s="3" t="s">
        <v>197</v>
      </c>
      <c r="RD78" s="3" t="s">
        <v>197</v>
      </c>
      <c r="RE78" s="3" t="s">
        <v>198</v>
      </c>
      <c r="RF78" s="3" t="s">
        <v>198</v>
      </c>
      <c r="RG78" s="3" t="s">
        <v>198</v>
      </c>
      <c r="RH78" s="3" t="s">
        <v>199</v>
      </c>
      <c r="RI78" s="3" t="s">
        <v>199</v>
      </c>
      <c r="RJ78" s="3" t="s">
        <v>199</v>
      </c>
      <c r="RK78" s="3" t="s">
        <v>200</v>
      </c>
      <c r="RL78" s="3" t="s">
        <v>200</v>
      </c>
      <c r="RM78" s="3" t="s">
        <v>200</v>
      </c>
      <c r="RN78" s="3" t="s">
        <v>196</v>
      </c>
      <c r="RO78" s="3" t="s">
        <v>196</v>
      </c>
      <c r="RP78" s="3" t="s">
        <v>196</v>
      </c>
      <c r="RQ78" s="3" t="s">
        <v>197</v>
      </c>
      <c r="RR78" s="3" t="s">
        <v>197</v>
      </c>
      <c r="RS78" s="3" t="s">
        <v>197</v>
      </c>
      <c r="RT78" s="3" t="s">
        <v>198</v>
      </c>
      <c r="RU78" s="3" t="s">
        <v>198</v>
      </c>
      <c r="RV78" s="3" t="s">
        <v>198</v>
      </c>
      <c r="RW78" s="3" t="s">
        <v>199</v>
      </c>
      <c r="RX78" s="3" t="s">
        <v>199</v>
      </c>
      <c r="RY78" s="3" t="s">
        <v>199</v>
      </c>
      <c r="RZ78" s="3" t="s">
        <v>200</v>
      </c>
      <c r="SA78" s="3" t="s">
        <v>200</v>
      </c>
      <c r="SB78" s="3" t="s">
        <v>200</v>
      </c>
      <c r="SC78" s="3" t="s">
        <v>196</v>
      </c>
      <c r="SD78" s="3" t="s">
        <v>196</v>
      </c>
      <c r="SE78" s="3" t="s">
        <v>196</v>
      </c>
      <c r="SF78" s="3" t="s">
        <v>197</v>
      </c>
      <c r="SG78" s="3" t="s">
        <v>197</v>
      </c>
      <c r="SH78" s="3" t="s">
        <v>197</v>
      </c>
      <c r="SI78" s="3" t="s">
        <v>198</v>
      </c>
      <c r="SJ78" s="3" t="s">
        <v>198</v>
      </c>
      <c r="SK78" s="3" t="s">
        <v>198</v>
      </c>
      <c r="SL78" s="3" t="s">
        <v>199</v>
      </c>
      <c r="SM78" s="3" t="s">
        <v>199</v>
      </c>
      <c r="SN78" s="3" t="s">
        <v>199</v>
      </c>
      <c r="SO78" s="3" t="s">
        <v>200</v>
      </c>
      <c r="SP78" s="3" t="s">
        <v>200</v>
      </c>
      <c r="SQ78" s="3" t="s">
        <v>200</v>
      </c>
      <c r="SR78" s="3" t="s">
        <v>196</v>
      </c>
      <c r="SS78" s="3" t="s">
        <v>196</v>
      </c>
      <c r="ST78" s="3" t="s">
        <v>196</v>
      </c>
      <c r="SU78" s="3" t="s">
        <v>197</v>
      </c>
      <c r="SV78" s="3" t="s">
        <v>197</v>
      </c>
      <c r="SW78" s="3" t="s">
        <v>197</v>
      </c>
      <c r="SX78" s="3" t="s">
        <v>198</v>
      </c>
      <c r="SY78" s="3" t="s">
        <v>198</v>
      </c>
      <c r="SZ78" s="3" t="s">
        <v>198</v>
      </c>
      <c r="TA78" s="3" t="s">
        <v>199</v>
      </c>
      <c r="TB78" s="3" t="s">
        <v>199</v>
      </c>
      <c r="TC78" s="3" t="s">
        <v>199</v>
      </c>
      <c r="TD78" s="3" t="s">
        <v>200</v>
      </c>
      <c r="TE78" s="3" t="s">
        <v>200</v>
      </c>
      <c r="TF78" s="3" t="s">
        <v>200</v>
      </c>
      <c r="TG78" s="3" t="s">
        <v>196</v>
      </c>
      <c r="TH78" s="3" t="s">
        <v>196</v>
      </c>
      <c r="TI78" s="3" t="s">
        <v>196</v>
      </c>
      <c r="TJ78" s="3" t="s">
        <v>197</v>
      </c>
      <c r="TK78" s="3" t="s">
        <v>197</v>
      </c>
      <c r="TL78" s="3" t="s">
        <v>197</v>
      </c>
      <c r="TM78" s="3" t="s">
        <v>198</v>
      </c>
      <c r="TN78" s="3" t="s">
        <v>198</v>
      </c>
      <c r="TO78" s="3" t="s">
        <v>198</v>
      </c>
      <c r="TP78" s="3" t="s">
        <v>199</v>
      </c>
      <c r="TQ78" s="3" t="s">
        <v>199</v>
      </c>
      <c r="TR78" s="3" t="s">
        <v>199</v>
      </c>
      <c r="TS78" s="3" t="s">
        <v>200</v>
      </c>
      <c r="TT78" s="3" t="s">
        <v>200</v>
      </c>
      <c r="TU78" s="3" t="s">
        <v>200</v>
      </c>
      <c r="TV78" s="3" t="s">
        <v>196</v>
      </c>
      <c r="TW78" s="3" t="s">
        <v>196</v>
      </c>
      <c r="TX78" s="3" t="s">
        <v>196</v>
      </c>
      <c r="TY78" s="3" t="s">
        <v>197</v>
      </c>
      <c r="TZ78" s="3" t="s">
        <v>197</v>
      </c>
      <c r="UA78" s="3" t="s">
        <v>197</v>
      </c>
      <c r="UB78" s="3" t="s">
        <v>198</v>
      </c>
      <c r="UC78" s="3" t="s">
        <v>198</v>
      </c>
      <c r="UD78" s="3" t="s">
        <v>198</v>
      </c>
      <c r="UE78" s="3" t="s">
        <v>199</v>
      </c>
      <c r="UF78" s="3" t="s">
        <v>199</v>
      </c>
      <c r="UG78" s="3" t="s">
        <v>199</v>
      </c>
      <c r="UH78" s="3" t="s">
        <v>200</v>
      </c>
      <c r="UI78" s="3" t="s">
        <v>200</v>
      </c>
      <c r="UJ78" s="3" t="s">
        <v>200</v>
      </c>
      <c r="UK78" s="3" t="s">
        <v>196</v>
      </c>
      <c r="UL78" s="3" t="s">
        <v>196</v>
      </c>
      <c r="UM78" s="3" t="s">
        <v>196</v>
      </c>
      <c r="UN78" s="3" t="s">
        <v>197</v>
      </c>
      <c r="UO78" s="3" t="s">
        <v>197</v>
      </c>
      <c r="UP78" s="3" t="s">
        <v>197</v>
      </c>
      <c r="UQ78" s="3" t="s">
        <v>198</v>
      </c>
      <c r="UR78" s="3" t="s">
        <v>198</v>
      </c>
      <c r="US78" s="3" t="s">
        <v>198</v>
      </c>
      <c r="UT78" s="3" t="s">
        <v>199</v>
      </c>
      <c r="UU78" s="3" t="s">
        <v>199</v>
      </c>
      <c r="UV78" s="3" t="s">
        <v>199</v>
      </c>
      <c r="UW78" s="3" t="s">
        <v>200</v>
      </c>
      <c r="UX78" s="3" t="s">
        <v>200</v>
      </c>
      <c r="UY78" s="3" t="s">
        <v>200</v>
      </c>
      <c r="UZ78" s="3" t="s">
        <v>196</v>
      </c>
      <c r="VA78" s="3" t="s">
        <v>196</v>
      </c>
      <c r="VB78" s="3" t="s">
        <v>196</v>
      </c>
      <c r="VC78" s="3" t="s">
        <v>197</v>
      </c>
      <c r="VD78" s="3" t="s">
        <v>197</v>
      </c>
      <c r="VE78" s="3" t="s">
        <v>197</v>
      </c>
      <c r="VF78" s="3" t="s">
        <v>198</v>
      </c>
      <c r="VG78" s="3" t="s">
        <v>198</v>
      </c>
      <c r="VH78" s="3" t="s">
        <v>198</v>
      </c>
      <c r="VI78" s="3" t="s">
        <v>199</v>
      </c>
      <c r="VJ78" s="3" t="s">
        <v>199</v>
      </c>
      <c r="VK78" s="3" t="s">
        <v>199</v>
      </c>
      <c r="VL78" s="3" t="s">
        <v>200</v>
      </c>
      <c r="VM78" s="3" t="s">
        <v>200</v>
      </c>
      <c r="VN78" s="3" t="s">
        <v>200</v>
      </c>
      <c r="VO78" s="3" t="s">
        <v>196</v>
      </c>
      <c r="VP78" s="3" t="s">
        <v>196</v>
      </c>
      <c r="VQ78" s="3" t="s">
        <v>196</v>
      </c>
      <c r="VR78" s="3" t="s">
        <v>197</v>
      </c>
      <c r="VS78" s="3" t="s">
        <v>197</v>
      </c>
      <c r="VT78" s="3" t="s">
        <v>197</v>
      </c>
      <c r="VU78" s="3" t="s">
        <v>198</v>
      </c>
      <c r="VV78" s="3" t="s">
        <v>198</v>
      </c>
      <c r="VW78" s="3" t="s">
        <v>198</v>
      </c>
      <c r="VX78" s="3" t="s">
        <v>199</v>
      </c>
      <c r="VY78" s="3" t="s">
        <v>199</v>
      </c>
      <c r="VZ78" s="3" t="s">
        <v>199</v>
      </c>
      <c r="WA78" s="3" t="s">
        <v>200</v>
      </c>
      <c r="WB78" s="3" t="s">
        <v>200</v>
      </c>
      <c r="WC78" s="3" t="s">
        <v>200</v>
      </c>
      <c r="WD78" s="3" t="s">
        <v>196</v>
      </c>
      <c r="WE78" s="3" t="s">
        <v>196</v>
      </c>
      <c r="WF78" s="3" t="s">
        <v>196</v>
      </c>
      <c r="WG78" s="3" t="s">
        <v>197</v>
      </c>
      <c r="WH78" s="3" t="s">
        <v>197</v>
      </c>
      <c r="WI78" s="3" t="s">
        <v>197</v>
      </c>
      <c r="WJ78" s="3" t="s">
        <v>198</v>
      </c>
      <c r="WK78" s="3" t="s">
        <v>198</v>
      </c>
      <c r="WL78" s="3" t="s">
        <v>198</v>
      </c>
      <c r="WM78" s="3" t="s">
        <v>199</v>
      </c>
      <c r="WN78" s="3" t="s">
        <v>199</v>
      </c>
      <c r="WO78" s="3" t="s">
        <v>199</v>
      </c>
      <c r="WP78" s="3" t="s">
        <v>200</v>
      </c>
      <c r="WQ78" s="3" t="s">
        <v>200</v>
      </c>
      <c r="WR78" s="3" t="s">
        <v>200</v>
      </c>
      <c r="WS78" s="3" t="s">
        <v>196</v>
      </c>
      <c r="WT78" s="3" t="s">
        <v>196</v>
      </c>
      <c r="WU78" s="3" t="s">
        <v>196</v>
      </c>
      <c r="WV78" s="3" t="s">
        <v>197</v>
      </c>
      <c r="WW78" s="3" t="s">
        <v>197</v>
      </c>
      <c r="WX78" s="3" t="s">
        <v>197</v>
      </c>
      <c r="WY78" s="3" t="s">
        <v>198</v>
      </c>
      <c r="WZ78" s="3" t="s">
        <v>198</v>
      </c>
      <c r="XA78" s="3" t="s">
        <v>198</v>
      </c>
      <c r="XB78" s="3" t="s">
        <v>199</v>
      </c>
      <c r="XC78" s="3" t="s">
        <v>199</v>
      </c>
      <c r="XD78" s="3" t="s">
        <v>199</v>
      </c>
      <c r="XE78" s="3" t="s">
        <v>200</v>
      </c>
      <c r="XF78" s="3" t="s">
        <v>200</v>
      </c>
      <c r="XG78" s="3" t="s">
        <v>200</v>
      </c>
      <c r="XH78" s="3" t="s">
        <v>196</v>
      </c>
      <c r="XI78" s="3" t="s">
        <v>196</v>
      </c>
      <c r="XJ78" s="3" t="s">
        <v>196</v>
      </c>
      <c r="XK78" s="3" t="s">
        <v>197</v>
      </c>
      <c r="XL78" s="3" t="s">
        <v>197</v>
      </c>
      <c r="XM78" s="3" t="s">
        <v>197</v>
      </c>
      <c r="XN78" s="3" t="s">
        <v>198</v>
      </c>
      <c r="XO78" s="3" t="s">
        <v>198</v>
      </c>
      <c r="XP78" s="3" t="s">
        <v>198</v>
      </c>
      <c r="XQ78" s="3" t="s">
        <v>199</v>
      </c>
      <c r="XR78" s="3" t="s">
        <v>199</v>
      </c>
      <c r="XS78" s="3" t="s">
        <v>199</v>
      </c>
      <c r="XT78" s="3" t="s">
        <v>200</v>
      </c>
      <c r="XU78" s="3" t="s">
        <v>200</v>
      </c>
      <c r="XV78" s="3" t="s">
        <v>200</v>
      </c>
      <c r="XW78" s="3" t="s">
        <v>196</v>
      </c>
      <c r="XX78" s="3" t="s">
        <v>196</v>
      </c>
      <c r="XY78" s="3" t="s">
        <v>196</v>
      </c>
      <c r="XZ78" s="3" t="s">
        <v>197</v>
      </c>
      <c r="YA78" s="3" t="s">
        <v>197</v>
      </c>
      <c r="YB78" s="3" t="s">
        <v>197</v>
      </c>
      <c r="YC78" s="3" t="s">
        <v>198</v>
      </c>
      <c r="YD78" s="3" t="s">
        <v>198</v>
      </c>
      <c r="YE78" s="3" t="s">
        <v>198</v>
      </c>
      <c r="YF78" s="3" t="s">
        <v>199</v>
      </c>
      <c r="YG78" s="3" t="s">
        <v>199</v>
      </c>
      <c r="YH78" s="3" t="s">
        <v>199</v>
      </c>
      <c r="YI78" s="3" t="s">
        <v>200</v>
      </c>
      <c r="YJ78" s="3" t="s">
        <v>200</v>
      </c>
      <c r="YK78" s="3" t="s">
        <v>200</v>
      </c>
      <c r="YL78" s="3" t="s">
        <v>196</v>
      </c>
      <c r="YM78" s="3" t="s">
        <v>196</v>
      </c>
      <c r="YN78" s="3" t="s">
        <v>196</v>
      </c>
      <c r="YO78" s="3" t="s">
        <v>197</v>
      </c>
      <c r="YP78" s="3" t="s">
        <v>197</v>
      </c>
      <c r="YQ78" s="3" t="s">
        <v>197</v>
      </c>
      <c r="YR78" s="3" t="s">
        <v>198</v>
      </c>
      <c r="YS78" s="3" t="s">
        <v>198</v>
      </c>
      <c r="YT78" s="3" t="s">
        <v>198</v>
      </c>
      <c r="YU78" s="3" t="s">
        <v>199</v>
      </c>
      <c r="YV78" s="3" t="s">
        <v>199</v>
      </c>
      <c r="YW78" s="3" t="s">
        <v>199</v>
      </c>
      <c r="YX78" s="3" t="s">
        <v>200</v>
      </c>
      <c r="YY78" s="3" t="s">
        <v>200</v>
      </c>
      <c r="YZ78" s="3" t="s">
        <v>200</v>
      </c>
      <c r="ZA78" s="3" t="s">
        <v>196</v>
      </c>
      <c r="ZB78" s="3" t="s">
        <v>196</v>
      </c>
      <c r="ZC78" s="3" t="s">
        <v>196</v>
      </c>
      <c r="ZD78" s="3" t="s">
        <v>197</v>
      </c>
      <c r="ZE78" s="3" t="s">
        <v>197</v>
      </c>
      <c r="ZF78" s="3" t="s">
        <v>197</v>
      </c>
      <c r="ZG78" s="3" t="s">
        <v>198</v>
      </c>
      <c r="ZH78" s="3" t="s">
        <v>198</v>
      </c>
      <c r="ZI78" s="3" t="s">
        <v>198</v>
      </c>
      <c r="ZJ78" s="3" t="s">
        <v>199</v>
      </c>
      <c r="ZK78" s="3" t="s">
        <v>199</v>
      </c>
      <c r="ZL78" s="3" t="s">
        <v>199</v>
      </c>
      <c r="ZM78" s="3" t="s">
        <v>200</v>
      </c>
      <c r="ZN78" s="3" t="s">
        <v>200</v>
      </c>
      <c r="ZO78" s="3" t="s">
        <v>200</v>
      </c>
      <c r="ZP78" s="3" t="s">
        <v>196</v>
      </c>
      <c r="ZQ78" s="3" t="s">
        <v>196</v>
      </c>
      <c r="ZR78" s="3" t="s">
        <v>196</v>
      </c>
      <c r="ZS78" s="3" t="s">
        <v>197</v>
      </c>
      <c r="ZT78" s="3" t="s">
        <v>197</v>
      </c>
      <c r="ZU78" s="3" t="s">
        <v>197</v>
      </c>
      <c r="ZV78" s="3" t="s">
        <v>198</v>
      </c>
      <c r="ZW78" s="3" t="s">
        <v>198</v>
      </c>
      <c r="ZX78" s="3" t="s">
        <v>198</v>
      </c>
      <c r="ZY78" s="3" t="s">
        <v>199</v>
      </c>
      <c r="ZZ78" s="3" t="s">
        <v>199</v>
      </c>
      <c r="AAA78" s="3" t="s">
        <v>199</v>
      </c>
      <c r="AAB78" s="3" t="s">
        <v>200</v>
      </c>
      <c r="AAC78" s="3" t="s">
        <v>200</v>
      </c>
      <c r="AAD78" s="3" t="s">
        <v>200</v>
      </c>
      <c r="AAE78" s="3" t="s">
        <v>196</v>
      </c>
      <c r="AAF78" s="3" t="s">
        <v>196</v>
      </c>
      <c r="AAG78" s="3" t="s">
        <v>196</v>
      </c>
      <c r="AAH78" s="3" t="s">
        <v>197</v>
      </c>
      <c r="AAI78" s="3" t="s">
        <v>197</v>
      </c>
      <c r="AAJ78" s="3" t="s">
        <v>197</v>
      </c>
      <c r="AAK78" s="3" t="s">
        <v>198</v>
      </c>
      <c r="AAL78" s="3" t="s">
        <v>198</v>
      </c>
      <c r="AAM78" s="3" t="s">
        <v>198</v>
      </c>
      <c r="AAN78" s="3" t="s">
        <v>199</v>
      </c>
      <c r="AAO78" s="3" t="s">
        <v>199</v>
      </c>
      <c r="AAP78" s="3" t="s">
        <v>199</v>
      </c>
      <c r="AAQ78" s="3" t="s">
        <v>200</v>
      </c>
      <c r="AAR78" s="3" t="s">
        <v>200</v>
      </c>
      <c r="AAS78" s="3" t="s">
        <v>200</v>
      </c>
      <c r="AAT78" s="304"/>
      <c r="AAU78" s="3"/>
      <c r="AAV78" s="3"/>
      <c r="AAW78" s="3"/>
      <c r="AAX78" s="3"/>
      <c r="AAY78" s="3"/>
      <c r="AAZ78" s="3"/>
      <c r="ABA78" s="3"/>
      <c r="ABB78" s="3"/>
      <c r="ABC78" s="3"/>
      <c r="ABD78" s="3"/>
      <c r="ABE78" s="3"/>
      <c r="ABF78" s="3"/>
      <c r="ABG78" s="3"/>
      <c r="ABH78" s="3"/>
    </row>
    <row r="79" spans="3:736" x14ac:dyDescent="0.3">
      <c r="C79">
        <f>VLOOKUP($F79,Old!$C$23:$G$42,5,FALSE)</f>
        <v>0.05</v>
      </c>
      <c r="D79" s="3" t="s">
        <v>446</v>
      </c>
      <c r="F79" s="3">
        <v>666501</v>
      </c>
      <c r="G79" s="3" t="s">
        <v>69</v>
      </c>
      <c r="H79" s="275">
        <f t="shared" ref="H79:J98" si="143">IFERROR(AVERAGEIFS($AF79:$ABI79,$AF$77:$ABI$77,H$20,$AF79:$ABI79,"&gt;10"),"")</f>
        <v>17.600000000000001</v>
      </c>
      <c r="I79" s="135">
        <f t="shared" si="143"/>
        <v>115.95151515151515</v>
      </c>
      <c r="J79" s="276">
        <f t="shared" si="143"/>
        <v>17.1875</v>
      </c>
      <c r="K79" s="275" cm="1">
        <f t="array" ref="K79">IFERROR(_xlfn.STDEV.S(IF(($AA$19:$AAN$19=K$20)*($AF79:$AAS79&gt;10), $AF79:$AAS79)),"")</f>
        <v>8.1517655787738441</v>
      </c>
      <c r="L79" s="135" cm="1">
        <f t="array" ref="L79">IFERROR(_xlfn.STDEV.S(IF(($AA$19:$AAN$19=L$20)*($AF79:$AAS79&gt;10), $AF79:$AAS79)),"")</f>
        <v>52.267464820745609</v>
      </c>
      <c r="M79" s="276" cm="1">
        <f t="array" ref="M79">IFERROR(_xlfn.STDEV.S(IF(($AA$19:$AAN$19=M$20)*($AF79:$AAS79&gt;10), $AF79:$AAS79)),"")</f>
        <v>5.2941690383337416</v>
      </c>
      <c r="N79" s="275">
        <f t="shared" ref="N79:P98" si="144">IFERROR(_xlfn.MAXIFS($AF79:$ABI79,$AA$19:$ABD$19,H$20,$AF79:$ABI79,"&gt;10"),"")</f>
        <v>60</v>
      </c>
      <c r="O79" s="135">
        <f t="shared" si="144"/>
        <v>435</v>
      </c>
      <c r="P79" s="276">
        <f t="shared" si="144"/>
        <v>39</v>
      </c>
      <c r="Q79" s="275">
        <f t="shared" ref="Q79:AE94" si="145">IFERROR(AVERAGEIFS($AF79:$ABI79,$AF$77:$ABI$77,Q$77,$AF79:$ABI79,"&gt;10",$AF$78:$ABI$78,Q$78),"")</f>
        <v>15.615384615384615</v>
      </c>
      <c r="R79" s="135">
        <f t="shared" si="145"/>
        <v>21</v>
      </c>
      <c r="S79" s="135">
        <f t="shared" si="145"/>
        <v>14.2</v>
      </c>
      <c r="T79" s="135">
        <f t="shared" si="145"/>
        <v>18.727272727272727</v>
      </c>
      <c r="U79" s="276">
        <f t="shared" si="145"/>
        <v>27.75</v>
      </c>
      <c r="V79" s="275">
        <f t="shared" si="145"/>
        <v>131.76470588235293</v>
      </c>
      <c r="W79" s="135">
        <f t="shared" si="145"/>
        <v>126.54761904761905</v>
      </c>
      <c r="X79" s="135">
        <f t="shared" si="145"/>
        <v>114.05555555555556</v>
      </c>
      <c r="Y79" s="135">
        <f t="shared" si="145"/>
        <v>106.5</v>
      </c>
      <c r="Z79" s="276">
        <f t="shared" si="145"/>
        <v>89.96</v>
      </c>
      <c r="AA79" s="275">
        <f t="shared" si="145"/>
        <v>17.421052631578949</v>
      </c>
      <c r="AB79" s="135">
        <f t="shared" si="145"/>
        <v>15.5</v>
      </c>
      <c r="AC79" s="135" t="str">
        <f t="shared" si="145"/>
        <v/>
      </c>
      <c r="AD79" s="135">
        <f t="shared" si="145"/>
        <v>18</v>
      </c>
      <c r="AE79" s="276" t="str">
        <f t="shared" si="145"/>
        <v/>
      </c>
      <c r="AF79" s="277">
        <v>0</v>
      </c>
      <c r="AG79" s="277">
        <v>0</v>
      </c>
      <c r="AH79" s="277">
        <v>0</v>
      </c>
      <c r="AI79" s="277">
        <v>0</v>
      </c>
      <c r="AJ79" s="277">
        <v>0</v>
      </c>
      <c r="AK79" s="277">
        <v>0</v>
      </c>
      <c r="AL79" s="277">
        <v>0</v>
      </c>
      <c r="AM79" s="277">
        <v>0</v>
      </c>
      <c r="AN79" s="277">
        <v>0</v>
      </c>
      <c r="AO79" s="277">
        <v>0</v>
      </c>
      <c r="AP79" s="277">
        <v>0</v>
      </c>
      <c r="AQ79" s="277">
        <v>0</v>
      </c>
      <c r="AR79" s="277">
        <v>0</v>
      </c>
      <c r="AS79" s="277">
        <v>0</v>
      </c>
      <c r="AT79" s="277">
        <v>0</v>
      </c>
      <c r="AU79" s="277">
        <v>0</v>
      </c>
      <c r="AV79" s="277">
        <v>72</v>
      </c>
      <c r="AW79" s="277">
        <v>0</v>
      </c>
      <c r="AX79" s="277">
        <v>0</v>
      </c>
      <c r="AY79" s="277">
        <v>112</v>
      </c>
      <c r="AZ79" s="277">
        <v>0</v>
      </c>
      <c r="BA79" s="277">
        <v>0</v>
      </c>
      <c r="BB79" s="277">
        <v>96</v>
      </c>
      <c r="BC79" s="277">
        <v>0</v>
      </c>
      <c r="BD79" s="277">
        <v>0</v>
      </c>
      <c r="BE79" s="277">
        <v>50</v>
      </c>
      <c r="BF79" s="277">
        <v>0</v>
      </c>
      <c r="BG79" s="277">
        <v>0</v>
      </c>
      <c r="BH79" s="277">
        <v>50</v>
      </c>
      <c r="BI79" s="277">
        <v>0</v>
      </c>
      <c r="BJ79" s="277">
        <v>0</v>
      </c>
      <c r="BK79" s="277">
        <v>102</v>
      </c>
      <c r="BL79" s="277">
        <v>0</v>
      </c>
      <c r="BM79" s="277">
        <v>0</v>
      </c>
      <c r="BN79" s="277">
        <v>102</v>
      </c>
      <c r="BO79" s="277">
        <v>0</v>
      </c>
      <c r="BP79" s="277">
        <v>0</v>
      </c>
      <c r="BQ79" s="277">
        <v>120</v>
      </c>
      <c r="BR79" s="277">
        <v>0</v>
      </c>
      <c r="BS79" s="277">
        <v>0</v>
      </c>
      <c r="BT79" s="277">
        <v>78</v>
      </c>
      <c r="BU79" s="277">
        <v>6</v>
      </c>
      <c r="BV79" s="277">
        <v>0</v>
      </c>
      <c r="BW79" s="277">
        <v>0</v>
      </c>
      <c r="BX79" s="277">
        <v>0</v>
      </c>
      <c r="BY79" s="277">
        <v>0</v>
      </c>
      <c r="BZ79" s="277">
        <v>0</v>
      </c>
      <c r="CA79" s="277">
        <v>0</v>
      </c>
      <c r="CB79" s="277">
        <v>0</v>
      </c>
      <c r="CC79" s="277">
        <v>60</v>
      </c>
      <c r="CD79" s="277">
        <v>12</v>
      </c>
      <c r="CE79" s="277">
        <v>0</v>
      </c>
      <c r="CF79" s="277">
        <v>0</v>
      </c>
      <c r="CG79" s="277">
        <v>0</v>
      </c>
      <c r="CH79" s="277">
        <v>0</v>
      </c>
      <c r="CI79" s="277">
        <v>0</v>
      </c>
      <c r="CJ79" s="277">
        <v>9</v>
      </c>
      <c r="CK79" s="277">
        <v>0</v>
      </c>
      <c r="CL79" s="277">
        <v>66</v>
      </c>
      <c r="CM79" s="277">
        <v>0</v>
      </c>
      <c r="CN79" s="277">
        <v>0</v>
      </c>
      <c r="CO79" s="277">
        <v>78</v>
      </c>
      <c r="CP79" s="277">
        <v>12</v>
      </c>
      <c r="CQ79" s="277">
        <v>0</v>
      </c>
      <c r="CR79" s="277">
        <v>90</v>
      </c>
      <c r="CS79" s="277">
        <v>0</v>
      </c>
      <c r="CT79" s="277">
        <v>0</v>
      </c>
      <c r="CU79" s="277">
        <v>120</v>
      </c>
      <c r="CV79" s="277">
        <v>0</v>
      </c>
      <c r="CW79" s="277">
        <v>0</v>
      </c>
      <c r="CX79" s="277">
        <v>100</v>
      </c>
      <c r="CY79" s="277">
        <v>0</v>
      </c>
      <c r="CZ79" s="277">
        <v>0</v>
      </c>
      <c r="DA79" s="277">
        <v>0</v>
      </c>
      <c r="DB79" s="277">
        <v>0</v>
      </c>
      <c r="DC79" s="277">
        <v>0</v>
      </c>
      <c r="DD79" s="277">
        <v>0</v>
      </c>
      <c r="DE79" s="277">
        <v>0</v>
      </c>
      <c r="DF79" s="277">
        <v>0</v>
      </c>
      <c r="DG79" s="277">
        <v>0</v>
      </c>
      <c r="DH79" s="277">
        <v>0</v>
      </c>
      <c r="DI79" s="277">
        <v>0</v>
      </c>
      <c r="DJ79" s="277">
        <v>165</v>
      </c>
      <c r="DK79" s="277">
        <v>0</v>
      </c>
      <c r="DL79" s="277">
        <v>0</v>
      </c>
      <c r="DM79" s="277">
        <v>66</v>
      </c>
      <c r="DN79" s="277">
        <v>0</v>
      </c>
      <c r="DO79" s="277">
        <v>0</v>
      </c>
      <c r="DP79" s="277">
        <v>66</v>
      </c>
      <c r="DQ79" s="277">
        <v>0</v>
      </c>
      <c r="DR79" s="277">
        <v>0</v>
      </c>
      <c r="DS79" s="277">
        <v>0</v>
      </c>
      <c r="DT79" s="277">
        <v>18</v>
      </c>
      <c r="DU79" s="277">
        <v>0</v>
      </c>
      <c r="DV79" s="277">
        <v>123</v>
      </c>
      <c r="DW79" s="277">
        <v>0</v>
      </c>
      <c r="DX79" s="277">
        <v>0</v>
      </c>
      <c r="DY79" s="277">
        <v>64</v>
      </c>
      <c r="DZ79" s="277">
        <v>0</v>
      </c>
      <c r="EA79" s="277">
        <v>0</v>
      </c>
      <c r="EB79" s="277">
        <v>87</v>
      </c>
      <c r="EC79" s="277">
        <v>0</v>
      </c>
      <c r="ED79" s="277">
        <v>0</v>
      </c>
      <c r="EE79" s="277">
        <v>186</v>
      </c>
      <c r="EF79" s="277">
        <v>0</v>
      </c>
      <c r="EG79" s="277">
        <v>0</v>
      </c>
      <c r="EH79" s="277">
        <v>0</v>
      </c>
      <c r="EI79" s="277">
        <v>0</v>
      </c>
      <c r="EJ79" s="277">
        <v>0</v>
      </c>
      <c r="EK79" s="277">
        <v>174</v>
      </c>
      <c r="EL79" s="277">
        <v>0</v>
      </c>
      <c r="EM79" s="277">
        <v>0</v>
      </c>
      <c r="EN79" s="277">
        <v>0</v>
      </c>
      <c r="EO79" s="277">
        <v>0</v>
      </c>
      <c r="EP79" s="277">
        <v>0</v>
      </c>
      <c r="EQ79" s="277">
        <v>0</v>
      </c>
      <c r="ER79" s="277">
        <v>0</v>
      </c>
      <c r="ES79" s="277">
        <v>0</v>
      </c>
      <c r="ET79" s="277">
        <v>135</v>
      </c>
      <c r="EU79" s="277">
        <v>0</v>
      </c>
      <c r="EV79" s="277">
        <v>0</v>
      </c>
      <c r="EW79" s="277">
        <v>96</v>
      </c>
      <c r="EX79" s="277">
        <v>0</v>
      </c>
      <c r="EY79" s="277">
        <v>0</v>
      </c>
      <c r="EZ79" s="277">
        <v>135</v>
      </c>
      <c r="FA79" s="277">
        <v>0</v>
      </c>
      <c r="FB79" s="277">
        <v>0</v>
      </c>
      <c r="FC79" s="277">
        <v>123</v>
      </c>
      <c r="FD79" s="277">
        <v>0</v>
      </c>
      <c r="FE79" s="277">
        <v>0</v>
      </c>
      <c r="FF79" s="277">
        <v>168</v>
      </c>
      <c r="FG79" s="277">
        <v>0</v>
      </c>
      <c r="FH79" s="277">
        <v>0</v>
      </c>
      <c r="FI79" s="277">
        <v>0</v>
      </c>
      <c r="FJ79" s="277">
        <v>0</v>
      </c>
      <c r="FK79" s="277">
        <v>0</v>
      </c>
      <c r="FL79" s="277">
        <v>150</v>
      </c>
      <c r="FM79" s="277">
        <v>17</v>
      </c>
      <c r="FN79" s="277">
        <v>0</v>
      </c>
      <c r="FO79" s="277">
        <v>171</v>
      </c>
      <c r="FP79" s="277">
        <v>0</v>
      </c>
      <c r="FQ79" s="277">
        <v>0</v>
      </c>
      <c r="FR79" s="277">
        <v>160</v>
      </c>
      <c r="FS79" s="277">
        <v>0</v>
      </c>
      <c r="FT79" s="277">
        <v>0</v>
      </c>
      <c r="FU79" s="277">
        <v>0</v>
      </c>
      <c r="FV79" s="277">
        <v>0</v>
      </c>
      <c r="FW79" s="277">
        <v>0</v>
      </c>
      <c r="FX79" s="277">
        <v>40</v>
      </c>
      <c r="FY79" s="277">
        <v>0</v>
      </c>
      <c r="FZ79" s="277">
        <v>0</v>
      </c>
      <c r="GA79" s="277">
        <v>225</v>
      </c>
      <c r="GB79" s="277">
        <v>15</v>
      </c>
      <c r="GC79" s="277">
        <v>0</v>
      </c>
      <c r="GD79" s="277">
        <v>150</v>
      </c>
      <c r="GE79" s="277">
        <v>0</v>
      </c>
      <c r="GF79" s="277">
        <v>0</v>
      </c>
      <c r="GG79" s="277">
        <v>110</v>
      </c>
      <c r="GH79" s="277">
        <v>0</v>
      </c>
      <c r="GI79" s="277">
        <v>0</v>
      </c>
      <c r="GJ79" s="277">
        <v>100</v>
      </c>
      <c r="GK79" s="277">
        <v>15</v>
      </c>
      <c r="GL79" s="277">
        <v>0</v>
      </c>
      <c r="GM79" s="277">
        <v>113</v>
      </c>
      <c r="GN79" s="277">
        <v>0</v>
      </c>
      <c r="GO79" s="277">
        <v>0</v>
      </c>
      <c r="GP79" s="277">
        <v>150</v>
      </c>
      <c r="GQ79" s="277">
        <v>14</v>
      </c>
      <c r="GR79" s="277">
        <v>0</v>
      </c>
      <c r="GS79" s="277">
        <v>150</v>
      </c>
      <c r="GT79" s="277">
        <v>0</v>
      </c>
      <c r="GU79" s="277">
        <v>0</v>
      </c>
      <c r="GV79" s="277">
        <v>0</v>
      </c>
      <c r="GW79" s="277">
        <v>0</v>
      </c>
      <c r="GX79" s="277">
        <v>0</v>
      </c>
      <c r="GY79" s="277">
        <v>0</v>
      </c>
      <c r="GZ79" s="277">
        <v>18</v>
      </c>
      <c r="HA79" s="277">
        <v>0</v>
      </c>
      <c r="HB79" s="277">
        <v>0</v>
      </c>
      <c r="HC79" s="277">
        <v>0</v>
      </c>
      <c r="HD79" s="277">
        <v>0</v>
      </c>
      <c r="HE79" s="277">
        <v>159</v>
      </c>
      <c r="HF79" s="277">
        <v>18</v>
      </c>
      <c r="HG79" s="277">
        <v>0</v>
      </c>
      <c r="HH79" s="277">
        <v>130</v>
      </c>
      <c r="HI79" s="277">
        <v>0</v>
      </c>
      <c r="HJ79" s="277">
        <v>0</v>
      </c>
      <c r="HK79" s="277">
        <v>100</v>
      </c>
      <c r="HL79" s="277">
        <v>0</v>
      </c>
      <c r="HM79" s="277">
        <v>18</v>
      </c>
      <c r="HN79" s="277">
        <v>0</v>
      </c>
      <c r="HO79" s="277">
        <v>0</v>
      </c>
      <c r="HP79" s="277">
        <v>0</v>
      </c>
      <c r="HQ79" s="277">
        <v>50</v>
      </c>
      <c r="HR79" s="277">
        <v>0</v>
      </c>
      <c r="HS79" s="277">
        <v>6</v>
      </c>
      <c r="HT79" s="277">
        <v>111</v>
      </c>
      <c r="HU79" s="277">
        <v>21</v>
      </c>
      <c r="HV79" s="277">
        <v>0</v>
      </c>
      <c r="HW79" s="277">
        <v>138</v>
      </c>
      <c r="HX79" s="277">
        <v>0</v>
      </c>
      <c r="HY79" s="277">
        <v>12</v>
      </c>
      <c r="HZ79" s="277">
        <v>108</v>
      </c>
      <c r="IA79" s="277">
        <v>0</v>
      </c>
      <c r="IB79" s="277">
        <v>11</v>
      </c>
      <c r="IC79" s="277">
        <v>51</v>
      </c>
      <c r="ID79" s="277">
        <v>0</v>
      </c>
      <c r="IE79" s="277">
        <v>10</v>
      </c>
      <c r="IF79" s="277">
        <v>15</v>
      </c>
      <c r="IG79" s="277">
        <v>0</v>
      </c>
      <c r="IH79" s="277">
        <v>0</v>
      </c>
      <c r="II79" s="277">
        <v>138</v>
      </c>
      <c r="IJ79" s="277">
        <v>15</v>
      </c>
      <c r="IK79" s="277">
        <v>0</v>
      </c>
      <c r="IL79" s="277">
        <v>108</v>
      </c>
      <c r="IM79" s="277">
        <v>0</v>
      </c>
      <c r="IN79" s="277">
        <v>0</v>
      </c>
      <c r="IO79" s="277">
        <v>111</v>
      </c>
      <c r="IP79" s="277">
        <v>0</v>
      </c>
      <c r="IQ79" s="277">
        <v>0</v>
      </c>
      <c r="IR79" s="277">
        <v>75</v>
      </c>
      <c r="IS79" s="277">
        <v>0</v>
      </c>
      <c r="IT79" s="277">
        <v>0</v>
      </c>
      <c r="IU79" s="277">
        <v>48</v>
      </c>
      <c r="IV79" s="277">
        <v>0</v>
      </c>
      <c r="IW79" s="277">
        <v>0</v>
      </c>
      <c r="IX79" s="277">
        <v>141</v>
      </c>
      <c r="IY79" s="277">
        <v>15</v>
      </c>
      <c r="IZ79" s="277">
        <v>0</v>
      </c>
      <c r="JA79" s="277">
        <v>105</v>
      </c>
      <c r="JB79" s="277">
        <v>0</v>
      </c>
      <c r="JC79" s="277">
        <v>0</v>
      </c>
      <c r="JD79" s="277">
        <v>120</v>
      </c>
      <c r="JE79" s="277">
        <v>0</v>
      </c>
      <c r="JF79" s="277">
        <v>0</v>
      </c>
      <c r="JG79" s="277">
        <v>129</v>
      </c>
      <c r="JH79" s="277">
        <v>0</v>
      </c>
      <c r="JI79" s="277">
        <v>0</v>
      </c>
      <c r="JJ79" s="277">
        <v>63</v>
      </c>
      <c r="JK79" s="277">
        <v>0</v>
      </c>
      <c r="JL79" s="277">
        <v>0</v>
      </c>
      <c r="JM79" s="277">
        <v>0</v>
      </c>
      <c r="JN79" s="277">
        <v>0</v>
      </c>
      <c r="JO79" s="277">
        <v>0</v>
      </c>
      <c r="JP79" s="277">
        <v>63</v>
      </c>
      <c r="JQ79" s="277">
        <v>0</v>
      </c>
      <c r="JR79" s="277">
        <v>0</v>
      </c>
      <c r="JS79" s="277">
        <v>65</v>
      </c>
      <c r="JT79" s="277">
        <v>0</v>
      </c>
      <c r="JU79" s="277">
        <v>0</v>
      </c>
      <c r="JV79" s="277">
        <v>75</v>
      </c>
      <c r="JW79" s="277">
        <v>0</v>
      </c>
      <c r="JX79" s="277">
        <v>0</v>
      </c>
      <c r="JY79" s="277">
        <v>48</v>
      </c>
      <c r="JZ79" s="277">
        <v>0</v>
      </c>
      <c r="KA79" s="277">
        <v>0</v>
      </c>
      <c r="KB79" s="277">
        <v>105</v>
      </c>
      <c r="KC79" s="277">
        <v>0</v>
      </c>
      <c r="KD79" s="277">
        <v>0</v>
      </c>
      <c r="KE79" s="277">
        <v>159</v>
      </c>
      <c r="KF79" s="277">
        <v>0</v>
      </c>
      <c r="KG79" s="277">
        <v>0</v>
      </c>
      <c r="KH79" s="277">
        <v>136</v>
      </c>
      <c r="KI79" s="277">
        <v>0</v>
      </c>
      <c r="KJ79" s="277">
        <v>0</v>
      </c>
      <c r="KK79" s="277">
        <v>96</v>
      </c>
      <c r="KL79" s="277">
        <v>0</v>
      </c>
      <c r="KM79" s="277">
        <v>0</v>
      </c>
      <c r="KN79" s="277">
        <v>60</v>
      </c>
      <c r="KO79" s="277">
        <v>0</v>
      </c>
      <c r="KP79" s="277">
        <v>0</v>
      </c>
      <c r="KQ79" s="277">
        <v>144</v>
      </c>
      <c r="KR79" s="277">
        <v>0</v>
      </c>
      <c r="KS79" s="277">
        <v>0</v>
      </c>
      <c r="KT79" s="277">
        <v>165</v>
      </c>
      <c r="KU79" s="277">
        <v>0</v>
      </c>
      <c r="KV79" s="277">
        <v>0</v>
      </c>
      <c r="KW79" s="277">
        <v>204</v>
      </c>
      <c r="KX79" s="277">
        <v>0</v>
      </c>
      <c r="KY79" s="277">
        <v>0</v>
      </c>
      <c r="KZ79" s="277">
        <v>168</v>
      </c>
      <c r="LA79" s="277">
        <v>0</v>
      </c>
      <c r="LB79" s="277">
        <v>0</v>
      </c>
      <c r="LC79" s="277">
        <v>99</v>
      </c>
      <c r="LD79" s="277">
        <v>0</v>
      </c>
      <c r="LE79" s="277">
        <v>0</v>
      </c>
      <c r="LF79" s="277">
        <v>162</v>
      </c>
      <c r="LG79" s="277">
        <v>12</v>
      </c>
      <c r="LH79" s="277">
        <v>0</v>
      </c>
      <c r="LI79" s="277">
        <v>186</v>
      </c>
      <c r="LJ79" s="277">
        <v>15</v>
      </c>
      <c r="LK79" s="277">
        <v>0</v>
      </c>
      <c r="LL79" s="277">
        <v>165</v>
      </c>
      <c r="LM79" s="277">
        <v>0</v>
      </c>
      <c r="LN79" s="277">
        <v>0</v>
      </c>
      <c r="LO79" s="277">
        <v>163</v>
      </c>
      <c r="LP79" s="277">
        <v>0</v>
      </c>
      <c r="LQ79" s="277">
        <v>0</v>
      </c>
      <c r="LR79" s="277">
        <v>0</v>
      </c>
      <c r="LS79" s="277">
        <v>0</v>
      </c>
      <c r="LT79" s="277">
        <v>0</v>
      </c>
      <c r="LU79" s="277">
        <v>435</v>
      </c>
      <c r="LV79" s="277">
        <v>0</v>
      </c>
      <c r="LW79" s="277">
        <v>0</v>
      </c>
      <c r="LX79" s="277">
        <v>252</v>
      </c>
      <c r="LY79" s="277">
        <v>15</v>
      </c>
      <c r="LZ79" s="277">
        <v>0</v>
      </c>
      <c r="MA79" s="277">
        <v>222</v>
      </c>
      <c r="MB79" s="277">
        <v>0</v>
      </c>
      <c r="MC79" s="277">
        <v>0</v>
      </c>
      <c r="MD79" s="277">
        <v>198</v>
      </c>
      <c r="ME79" s="277">
        <v>12</v>
      </c>
      <c r="MF79" s="277">
        <v>0</v>
      </c>
      <c r="MG79" s="277">
        <v>216</v>
      </c>
      <c r="MH79" s="277">
        <v>0</v>
      </c>
      <c r="MI79" s="277">
        <v>0</v>
      </c>
      <c r="MJ79" s="277">
        <v>0</v>
      </c>
      <c r="MK79" s="277">
        <v>0</v>
      </c>
      <c r="ML79" s="277">
        <v>0</v>
      </c>
      <c r="MM79" s="277">
        <v>45</v>
      </c>
      <c r="MN79" s="277">
        <v>21</v>
      </c>
      <c r="MO79" s="277">
        <v>0</v>
      </c>
      <c r="MP79" s="277">
        <v>201</v>
      </c>
      <c r="MQ79" s="277">
        <v>0</v>
      </c>
      <c r="MR79" s="277">
        <v>0</v>
      </c>
      <c r="MS79" s="277">
        <v>168</v>
      </c>
      <c r="MT79" s="277">
        <v>0</v>
      </c>
      <c r="MU79" s="277">
        <v>0</v>
      </c>
      <c r="MV79" s="277">
        <v>135</v>
      </c>
      <c r="MW79" s="277">
        <v>0</v>
      </c>
      <c r="MX79" s="277">
        <v>12</v>
      </c>
      <c r="MY79" s="277">
        <v>144</v>
      </c>
      <c r="MZ79" s="277">
        <v>15</v>
      </c>
      <c r="NA79" s="277">
        <v>0</v>
      </c>
      <c r="NB79" s="277">
        <v>218</v>
      </c>
      <c r="NC79" s="277">
        <v>18</v>
      </c>
      <c r="ND79" s="277">
        <v>12</v>
      </c>
      <c r="NE79" s="277">
        <v>180</v>
      </c>
      <c r="NF79" s="277">
        <v>0</v>
      </c>
      <c r="NG79" s="277">
        <v>27</v>
      </c>
      <c r="NH79" s="277">
        <v>153</v>
      </c>
      <c r="NI79" s="277">
        <v>0</v>
      </c>
      <c r="NJ79" s="277">
        <v>6</v>
      </c>
      <c r="NK79" s="277">
        <v>141</v>
      </c>
      <c r="NL79" s="277">
        <v>0</v>
      </c>
      <c r="NM79" s="277">
        <v>21</v>
      </c>
      <c r="NN79" s="277">
        <v>99</v>
      </c>
      <c r="NO79" s="277">
        <v>0</v>
      </c>
      <c r="NP79" s="277">
        <v>0</v>
      </c>
      <c r="NQ79" s="277">
        <v>195</v>
      </c>
      <c r="NR79" s="277">
        <v>0</v>
      </c>
      <c r="NS79" s="277">
        <v>3</v>
      </c>
      <c r="NT79" s="277">
        <v>126</v>
      </c>
      <c r="NU79" s="277">
        <v>0</v>
      </c>
      <c r="NV79" s="277">
        <v>6</v>
      </c>
      <c r="NW79" s="277">
        <v>147</v>
      </c>
      <c r="NX79" s="277">
        <v>15</v>
      </c>
      <c r="NY79" s="277">
        <v>0</v>
      </c>
      <c r="NZ79" s="277">
        <v>135</v>
      </c>
      <c r="OA79" s="277">
        <v>0</v>
      </c>
      <c r="OB79" s="277">
        <v>9</v>
      </c>
      <c r="OC79" s="277">
        <v>158</v>
      </c>
      <c r="OD79" s="277">
        <v>0</v>
      </c>
      <c r="OE79" s="277">
        <v>0</v>
      </c>
      <c r="OF79" s="277">
        <v>176</v>
      </c>
      <c r="OG79" s="277">
        <v>0</v>
      </c>
      <c r="OH79" s="277">
        <v>6</v>
      </c>
      <c r="OI79" s="277">
        <v>74</v>
      </c>
      <c r="OJ79" s="277">
        <v>0</v>
      </c>
      <c r="OK79" s="277">
        <v>0</v>
      </c>
      <c r="OL79" s="277">
        <v>0</v>
      </c>
      <c r="OM79" s="277">
        <v>0</v>
      </c>
      <c r="ON79" s="277">
        <v>6</v>
      </c>
      <c r="OO79" s="277">
        <v>90</v>
      </c>
      <c r="OP79" s="277">
        <v>0</v>
      </c>
      <c r="OQ79" s="277">
        <v>15</v>
      </c>
      <c r="OR79" s="277">
        <v>63</v>
      </c>
      <c r="OS79" s="277">
        <v>21</v>
      </c>
      <c r="OT79" s="277">
        <v>0</v>
      </c>
      <c r="OU79" s="277">
        <v>66</v>
      </c>
      <c r="OV79" s="277">
        <v>0</v>
      </c>
      <c r="OW79" s="277">
        <v>0</v>
      </c>
      <c r="OX79" s="277">
        <v>0</v>
      </c>
      <c r="OY79" s="277">
        <v>0</v>
      </c>
      <c r="OZ79" s="277">
        <v>0</v>
      </c>
      <c r="PA79" s="277">
        <v>0</v>
      </c>
      <c r="PB79" s="277">
        <v>0</v>
      </c>
      <c r="PC79" s="277">
        <v>0</v>
      </c>
      <c r="PD79" s="277">
        <v>0</v>
      </c>
      <c r="PE79" s="277">
        <v>0</v>
      </c>
      <c r="PF79" s="277">
        <v>12</v>
      </c>
      <c r="PG79" s="277">
        <v>75</v>
      </c>
      <c r="PH79" s="277">
        <v>27</v>
      </c>
      <c r="PI79" s="277">
        <v>24</v>
      </c>
      <c r="PJ79" s="277">
        <v>155</v>
      </c>
      <c r="PK79" s="277">
        <v>0</v>
      </c>
      <c r="PL79" s="277">
        <v>0</v>
      </c>
      <c r="PM79" s="277">
        <v>0</v>
      </c>
      <c r="PN79" s="277">
        <v>0</v>
      </c>
      <c r="PO79" s="277">
        <v>0</v>
      </c>
      <c r="PP79" s="277">
        <v>0</v>
      </c>
      <c r="PQ79" s="277">
        <v>0</v>
      </c>
      <c r="PR79" s="277">
        <v>0</v>
      </c>
      <c r="PS79" s="277">
        <v>0</v>
      </c>
      <c r="PT79" s="277">
        <v>0</v>
      </c>
      <c r="PU79" s="277">
        <v>0</v>
      </c>
      <c r="PV79" s="277">
        <v>0</v>
      </c>
      <c r="PW79" s="277">
        <v>15</v>
      </c>
      <c r="PX79" s="277">
        <v>0</v>
      </c>
      <c r="PY79" s="277">
        <v>149</v>
      </c>
      <c r="PZ79" s="277">
        <v>0</v>
      </c>
      <c r="QA79" s="277">
        <v>0</v>
      </c>
      <c r="QB79" s="277">
        <v>120</v>
      </c>
      <c r="QC79" s="277">
        <v>0</v>
      </c>
      <c r="QD79" s="277">
        <v>0</v>
      </c>
      <c r="QE79" s="277">
        <v>0</v>
      </c>
      <c r="QF79" s="277">
        <v>12</v>
      </c>
      <c r="QG79" s="277">
        <v>0</v>
      </c>
      <c r="QH79" s="277">
        <v>0</v>
      </c>
      <c r="QI79" s="277">
        <v>0</v>
      </c>
      <c r="QJ79" s="277">
        <v>15</v>
      </c>
      <c r="QK79" s="277">
        <v>148</v>
      </c>
      <c r="QL79" s="277">
        <v>18</v>
      </c>
      <c r="QM79" s="277">
        <v>0</v>
      </c>
      <c r="QN79" s="277">
        <v>147</v>
      </c>
      <c r="QO79" s="277">
        <v>0</v>
      </c>
      <c r="QP79" s="277">
        <v>12</v>
      </c>
      <c r="QQ79" s="277">
        <v>68</v>
      </c>
      <c r="QR79" s="277">
        <v>0</v>
      </c>
      <c r="QS79" s="277">
        <v>12</v>
      </c>
      <c r="QT79" s="277">
        <v>54</v>
      </c>
      <c r="QU79" s="277">
        <v>9</v>
      </c>
      <c r="QV79" s="277">
        <v>0</v>
      </c>
      <c r="QW79" s="277">
        <v>0</v>
      </c>
      <c r="QX79" s="277">
        <v>0</v>
      </c>
      <c r="QY79" s="277">
        <v>15</v>
      </c>
      <c r="QZ79" s="277">
        <v>30</v>
      </c>
      <c r="RA79" s="277">
        <v>21</v>
      </c>
      <c r="RB79" s="277">
        <v>0</v>
      </c>
      <c r="RC79" s="277">
        <v>51</v>
      </c>
      <c r="RD79" s="277">
        <v>0</v>
      </c>
      <c r="RE79" s="277">
        <v>0</v>
      </c>
      <c r="RF79" s="277">
        <v>0</v>
      </c>
      <c r="RG79" s="277">
        <v>0</v>
      </c>
      <c r="RH79" s="277">
        <v>0</v>
      </c>
      <c r="RI79" s="277">
        <v>0</v>
      </c>
      <c r="RJ79" s="277">
        <v>0</v>
      </c>
      <c r="RK79" s="277">
        <v>0</v>
      </c>
      <c r="RL79" s="277">
        <v>0</v>
      </c>
      <c r="RM79" s="277">
        <v>0</v>
      </c>
      <c r="RN79" s="277">
        <v>15</v>
      </c>
      <c r="RO79" s="277">
        <v>234</v>
      </c>
      <c r="RP79" s="277">
        <v>9</v>
      </c>
      <c r="RQ79" s="277">
        <v>0</v>
      </c>
      <c r="RR79" s="277">
        <v>96</v>
      </c>
      <c r="RS79" s="277">
        <v>0</v>
      </c>
      <c r="RT79" s="277">
        <v>15</v>
      </c>
      <c r="RU79" s="277">
        <v>102</v>
      </c>
      <c r="RV79" s="277">
        <v>0</v>
      </c>
      <c r="RW79" s="277">
        <v>18</v>
      </c>
      <c r="RX79" s="277">
        <v>69</v>
      </c>
      <c r="RY79" s="277">
        <v>15</v>
      </c>
      <c r="RZ79" s="277">
        <v>9</v>
      </c>
      <c r="SA79" s="277">
        <v>0</v>
      </c>
      <c r="SB79" s="277">
        <v>0</v>
      </c>
      <c r="SC79" s="277">
        <v>15</v>
      </c>
      <c r="SD79" s="277">
        <v>69</v>
      </c>
      <c r="SE79" s="277">
        <v>21</v>
      </c>
      <c r="SF79" s="277">
        <v>0</v>
      </c>
      <c r="SG79" s="277">
        <v>99</v>
      </c>
      <c r="SH79" s="277">
        <v>0</v>
      </c>
      <c r="SI79" s="277">
        <v>9</v>
      </c>
      <c r="SJ79" s="277">
        <v>78</v>
      </c>
      <c r="SK79" s="277">
        <v>0</v>
      </c>
      <c r="SL79" s="277">
        <v>0</v>
      </c>
      <c r="SM79" s="277">
        <v>0</v>
      </c>
      <c r="SN79" s="277">
        <v>0</v>
      </c>
      <c r="SO79" s="277">
        <v>0</v>
      </c>
      <c r="SP79" s="277">
        <v>0</v>
      </c>
      <c r="SQ79" s="277">
        <v>0</v>
      </c>
      <c r="SR79" s="277">
        <v>0</v>
      </c>
      <c r="SS79" s="277">
        <v>124</v>
      </c>
      <c r="ST79" s="277">
        <v>0</v>
      </c>
      <c r="SU79" s="277">
        <v>0</v>
      </c>
      <c r="SV79" s="277">
        <v>124</v>
      </c>
      <c r="SW79" s="277">
        <v>0</v>
      </c>
      <c r="SX79" s="277">
        <v>0</v>
      </c>
      <c r="SY79" s="277">
        <v>125</v>
      </c>
      <c r="SZ79" s="277">
        <v>0</v>
      </c>
      <c r="TA79" s="277">
        <v>15</v>
      </c>
      <c r="TB79" s="277">
        <v>124</v>
      </c>
      <c r="TC79" s="277">
        <v>39</v>
      </c>
      <c r="TD79" s="277">
        <v>9</v>
      </c>
      <c r="TE79" s="277">
        <v>127</v>
      </c>
      <c r="TF79" s="277">
        <v>0</v>
      </c>
      <c r="TG79" s="277">
        <v>12</v>
      </c>
      <c r="TH79" s="277">
        <v>150</v>
      </c>
      <c r="TI79" s="277">
        <v>18</v>
      </c>
      <c r="TJ79" s="277">
        <v>0</v>
      </c>
      <c r="TK79" s="277">
        <v>123</v>
      </c>
      <c r="TL79" s="277">
        <v>0</v>
      </c>
      <c r="TM79" s="277">
        <v>0</v>
      </c>
      <c r="TN79" s="277">
        <v>99</v>
      </c>
      <c r="TO79" s="277">
        <v>0</v>
      </c>
      <c r="TP79" s="277">
        <v>0</v>
      </c>
      <c r="TQ79" s="277">
        <v>0</v>
      </c>
      <c r="TR79" s="277">
        <v>0</v>
      </c>
      <c r="TS79" s="277">
        <v>9</v>
      </c>
      <c r="TT79" s="277">
        <v>0</v>
      </c>
      <c r="TU79" s="277">
        <v>0</v>
      </c>
      <c r="TV79" s="277">
        <v>6</v>
      </c>
      <c r="TW79" s="277">
        <v>141</v>
      </c>
      <c r="TX79" s="277">
        <v>0</v>
      </c>
      <c r="TY79" s="277">
        <v>3</v>
      </c>
      <c r="TZ79" s="277">
        <v>141</v>
      </c>
      <c r="UA79" s="277">
        <v>0</v>
      </c>
      <c r="UB79" s="277">
        <v>6</v>
      </c>
      <c r="UC79" s="277">
        <v>120</v>
      </c>
      <c r="UD79" s="277">
        <v>0</v>
      </c>
      <c r="UE79" s="277">
        <v>6</v>
      </c>
      <c r="UF79" s="277">
        <v>120</v>
      </c>
      <c r="UG79" s="277">
        <v>0</v>
      </c>
      <c r="UH79" s="277">
        <v>3</v>
      </c>
      <c r="UI79" s="277">
        <v>117</v>
      </c>
      <c r="UJ79" s="277">
        <v>0</v>
      </c>
      <c r="UK79" s="277">
        <v>0</v>
      </c>
      <c r="UL79" s="277">
        <v>0</v>
      </c>
      <c r="UM79" s="277">
        <v>0</v>
      </c>
      <c r="UN79" s="277">
        <v>18</v>
      </c>
      <c r="UO79" s="277">
        <v>111</v>
      </c>
      <c r="UP79" s="277">
        <v>0</v>
      </c>
      <c r="UQ79" s="277">
        <v>18</v>
      </c>
      <c r="UR79" s="277">
        <v>111</v>
      </c>
      <c r="US79" s="277">
        <v>0</v>
      </c>
      <c r="UT79" s="277">
        <v>27</v>
      </c>
      <c r="UU79" s="277">
        <v>111</v>
      </c>
      <c r="UV79" s="277">
        <v>0</v>
      </c>
      <c r="UW79" s="277">
        <v>21</v>
      </c>
      <c r="UX79" s="277">
        <v>24</v>
      </c>
      <c r="UY79" s="277">
        <v>0</v>
      </c>
      <c r="UZ79" s="277">
        <v>21</v>
      </c>
      <c r="VA79" s="277">
        <v>75</v>
      </c>
      <c r="VB79" s="277">
        <v>0</v>
      </c>
      <c r="VC79" s="277">
        <v>0</v>
      </c>
      <c r="VD79" s="277">
        <v>75</v>
      </c>
      <c r="VE79" s="277">
        <v>0</v>
      </c>
      <c r="VF79" s="277">
        <v>12</v>
      </c>
      <c r="VG79" s="277">
        <v>78</v>
      </c>
      <c r="VH79" s="277">
        <v>0</v>
      </c>
      <c r="VI79" s="277">
        <v>26</v>
      </c>
      <c r="VJ79" s="277">
        <v>81</v>
      </c>
      <c r="VK79" s="277">
        <v>0</v>
      </c>
      <c r="VL79" s="277">
        <v>13</v>
      </c>
      <c r="VM79" s="277">
        <v>96</v>
      </c>
      <c r="VN79" s="277">
        <v>0</v>
      </c>
      <c r="VO79" s="277">
        <v>0</v>
      </c>
      <c r="VP79" s="277">
        <v>150</v>
      </c>
      <c r="VQ79" s="277">
        <v>0</v>
      </c>
      <c r="VR79" s="277">
        <v>0</v>
      </c>
      <c r="VS79" s="277">
        <v>111</v>
      </c>
      <c r="VT79" s="277">
        <v>0</v>
      </c>
      <c r="VU79" s="277">
        <v>0</v>
      </c>
      <c r="VV79" s="277">
        <v>0</v>
      </c>
      <c r="VW79" s="277">
        <v>0</v>
      </c>
      <c r="VX79" s="277">
        <v>0</v>
      </c>
      <c r="VY79" s="277">
        <v>0</v>
      </c>
      <c r="VZ79" s="277">
        <v>0</v>
      </c>
      <c r="WA79" s="277">
        <v>0</v>
      </c>
      <c r="WB79" s="277">
        <v>0</v>
      </c>
      <c r="WC79" s="277">
        <v>0</v>
      </c>
      <c r="WD79" s="277">
        <v>9</v>
      </c>
      <c r="WE79" s="277">
        <v>81</v>
      </c>
      <c r="WF79" s="277">
        <v>0</v>
      </c>
      <c r="WG79" s="277">
        <v>0</v>
      </c>
      <c r="WH79" s="277">
        <v>81</v>
      </c>
      <c r="WI79" s="277">
        <v>0</v>
      </c>
      <c r="WJ79" s="277">
        <v>9</v>
      </c>
      <c r="WK79" s="277">
        <v>81</v>
      </c>
      <c r="WL79" s="277">
        <v>0</v>
      </c>
      <c r="WM79" s="277">
        <v>9</v>
      </c>
      <c r="WN79" s="277">
        <v>81</v>
      </c>
      <c r="WO79" s="277">
        <v>0</v>
      </c>
      <c r="WP79" s="277">
        <v>9</v>
      </c>
      <c r="WQ79" s="277">
        <v>0</v>
      </c>
      <c r="WR79" s="277">
        <v>0</v>
      </c>
      <c r="WS79" s="277">
        <v>9</v>
      </c>
      <c r="WT79" s="277">
        <v>81</v>
      </c>
      <c r="WU79" s="277">
        <v>0</v>
      </c>
      <c r="WV79" s="277">
        <v>0</v>
      </c>
      <c r="WW79" s="277">
        <v>81</v>
      </c>
      <c r="WX79" s="277">
        <v>0</v>
      </c>
      <c r="WY79" s="277">
        <v>9</v>
      </c>
      <c r="WZ79" s="277">
        <v>81</v>
      </c>
      <c r="XA79" s="277">
        <v>0</v>
      </c>
      <c r="XB79" s="277">
        <v>9</v>
      </c>
      <c r="XC79" s="277">
        <v>96</v>
      </c>
      <c r="XD79" s="277">
        <v>0</v>
      </c>
      <c r="XE79" s="277">
        <v>9</v>
      </c>
      <c r="XF79" s="277">
        <v>0</v>
      </c>
      <c r="XG79" s="277">
        <v>0</v>
      </c>
      <c r="XH79" s="277">
        <v>17</v>
      </c>
      <c r="XI79" s="277">
        <v>192</v>
      </c>
      <c r="XJ79" s="277">
        <v>0</v>
      </c>
      <c r="XK79" s="277">
        <v>0</v>
      </c>
      <c r="XL79" s="277">
        <v>0</v>
      </c>
      <c r="XM79" s="277">
        <v>0</v>
      </c>
      <c r="XN79" s="277">
        <v>17</v>
      </c>
      <c r="XO79" s="277">
        <v>75</v>
      </c>
      <c r="XP79" s="277">
        <v>0</v>
      </c>
      <c r="XQ79" s="277">
        <v>23</v>
      </c>
      <c r="XR79" s="277">
        <v>81</v>
      </c>
      <c r="XS79" s="277">
        <v>0</v>
      </c>
      <c r="XT79" s="277">
        <v>17</v>
      </c>
      <c r="XU79" s="277">
        <v>69</v>
      </c>
      <c r="XV79" s="277">
        <v>0</v>
      </c>
      <c r="XW79" s="277">
        <v>9</v>
      </c>
      <c r="XX79" s="277">
        <v>0</v>
      </c>
      <c r="XY79" s="277">
        <v>0</v>
      </c>
      <c r="XZ79" s="277">
        <v>0</v>
      </c>
      <c r="YA79" s="277">
        <v>129</v>
      </c>
      <c r="YB79" s="277">
        <v>0</v>
      </c>
      <c r="YC79" s="277">
        <v>17</v>
      </c>
      <c r="YD79" s="277">
        <v>36</v>
      </c>
      <c r="YE79" s="277">
        <v>0</v>
      </c>
      <c r="YF79" s="277">
        <v>17</v>
      </c>
      <c r="YG79" s="277">
        <v>0</v>
      </c>
      <c r="YH79" s="277">
        <v>0</v>
      </c>
      <c r="YI79" s="277">
        <v>3</v>
      </c>
      <c r="YJ79" s="277">
        <v>0</v>
      </c>
      <c r="YK79" s="277">
        <v>0</v>
      </c>
      <c r="YL79" s="277">
        <v>18</v>
      </c>
      <c r="YM79" s="277">
        <v>84</v>
      </c>
      <c r="YN79" s="277">
        <v>0</v>
      </c>
      <c r="YO79" s="277">
        <v>0</v>
      </c>
      <c r="YP79" s="277">
        <v>105</v>
      </c>
      <c r="YQ79" s="277">
        <v>0</v>
      </c>
      <c r="YR79" s="277">
        <v>15</v>
      </c>
      <c r="YS79" s="277">
        <v>99</v>
      </c>
      <c r="YT79" s="277">
        <v>0</v>
      </c>
      <c r="YU79" s="277">
        <v>6</v>
      </c>
      <c r="YV79" s="277">
        <v>93</v>
      </c>
      <c r="YW79" s="277">
        <v>0</v>
      </c>
      <c r="YX79" s="277">
        <v>60</v>
      </c>
      <c r="YY79" s="277">
        <v>60</v>
      </c>
      <c r="YZ79" s="277">
        <v>0</v>
      </c>
      <c r="ZA79" s="277">
        <v>9</v>
      </c>
      <c r="ZB79" s="277">
        <v>0</v>
      </c>
      <c r="ZC79" s="277">
        <v>0</v>
      </c>
      <c r="ZD79" s="277">
        <v>0</v>
      </c>
      <c r="ZE79" s="277">
        <v>141</v>
      </c>
      <c r="ZF79" s="277">
        <v>0</v>
      </c>
      <c r="ZG79" s="277">
        <v>12</v>
      </c>
      <c r="ZH79" s="277">
        <v>0</v>
      </c>
      <c r="ZI79" s="277">
        <v>0</v>
      </c>
      <c r="ZJ79" s="277">
        <v>0</v>
      </c>
      <c r="ZK79" s="277">
        <v>0</v>
      </c>
      <c r="ZL79" s="277">
        <v>0</v>
      </c>
      <c r="ZM79" s="277">
        <v>0</v>
      </c>
      <c r="ZN79" s="277">
        <v>0</v>
      </c>
      <c r="ZO79" s="277">
        <v>0</v>
      </c>
      <c r="ZP79" s="277">
        <v>15</v>
      </c>
      <c r="ZQ79" s="277">
        <v>114</v>
      </c>
      <c r="ZR79" s="277">
        <v>18</v>
      </c>
      <c r="ZS79" s="277">
        <v>0</v>
      </c>
      <c r="ZT79" s="277">
        <v>123</v>
      </c>
      <c r="ZU79" s="277">
        <v>0</v>
      </c>
      <c r="ZV79" s="277">
        <v>6</v>
      </c>
      <c r="ZW79" s="277">
        <v>63</v>
      </c>
      <c r="ZX79" s="277">
        <v>0</v>
      </c>
      <c r="ZY79" s="277">
        <v>12</v>
      </c>
      <c r="ZZ79" s="277">
        <v>0</v>
      </c>
      <c r="AAA79" s="277">
        <v>0</v>
      </c>
      <c r="AAB79" s="277">
        <v>0</v>
      </c>
      <c r="AAC79" s="277">
        <v>0</v>
      </c>
      <c r="AAD79" s="277">
        <v>0</v>
      </c>
      <c r="AAE79" s="277">
        <v>0</v>
      </c>
      <c r="AAF79" s="277">
        <v>0</v>
      </c>
      <c r="AAG79" s="277">
        <v>0</v>
      </c>
      <c r="AAH79" s="277">
        <v>0</v>
      </c>
      <c r="AAI79" s="277">
        <v>0</v>
      </c>
      <c r="AAJ79" s="277">
        <v>12</v>
      </c>
      <c r="AAK79" s="277">
        <v>0</v>
      </c>
      <c r="AAL79" s="277">
        <v>0</v>
      </c>
      <c r="AAM79" s="277">
        <v>0</v>
      </c>
      <c r="AAN79" s="277">
        <v>0</v>
      </c>
      <c r="AAO79" s="277">
        <v>0</v>
      </c>
      <c r="AAP79" s="277">
        <v>0</v>
      </c>
      <c r="AAQ79" s="277">
        <v>0</v>
      </c>
      <c r="AAR79" s="277">
        <v>0</v>
      </c>
      <c r="AAS79" s="277">
        <v>0</v>
      </c>
      <c r="AAT79" s="181"/>
    </row>
    <row r="80" spans="3:736" x14ac:dyDescent="0.3">
      <c r="C80">
        <f>VLOOKUP($F80,Old!$C$23:$G$42,5,FALSE)</f>
        <v>1.5</v>
      </c>
      <c r="D80" s="3" t="s">
        <v>447</v>
      </c>
      <c r="F80" s="3">
        <v>666502</v>
      </c>
      <c r="G80" s="3" t="s">
        <v>62</v>
      </c>
      <c r="H80" s="275" t="str">
        <f t="shared" si="143"/>
        <v/>
      </c>
      <c r="I80" s="135">
        <f t="shared" si="143"/>
        <v>24.3</v>
      </c>
      <c r="J80" s="276" t="str">
        <f t="shared" si="143"/>
        <v/>
      </c>
      <c r="K80" s="275" t="str" cm="1">
        <f t="array" ref="K80">IFERROR(_xlfn.STDEV.S(IF(($AA$19:$AAN$19=K$20)*($AF80:$AAS80&gt;10), $AF80:$AAS80)),"")</f>
        <v/>
      </c>
      <c r="L80" s="135" cm="1">
        <f t="array" ref="L80">IFERROR(_xlfn.STDEV.S(IF(($AA$19:$AAN$19=L$20)*($AF80:$AAS80&gt;10), $AF80:$AAS80)),"")</f>
        <v>14.181756669123267</v>
      </c>
      <c r="M80" s="276" t="str" cm="1">
        <f t="array" ref="M80">IFERROR(_xlfn.STDEV.S(IF(($AA$19:$AAN$19=M$20)*($AF80:$AAS80&gt;10), $AF80:$AAS80)),"")</f>
        <v/>
      </c>
      <c r="N80" s="275">
        <f t="shared" si="144"/>
        <v>0</v>
      </c>
      <c r="O80" s="135">
        <f t="shared" si="144"/>
        <v>62</v>
      </c>
      <c r="P80" s="276">
        <f t="shared" si="144"/>
        <v>0</v>
      </c>
      <c r="Q80" s="275" t="str">
        <f t="shared" si="145"/>
        <v/>
      </c>
      <c r="R80" s="135" t="str">
        <f t="shared" si="145"/>
        <v/>
      </c>
      <c r="S80" s="135" t="str">
        <f t="shared" si="145"/>
        <v/>
      </c>
      <c r="T80" s="135" t="str">
        <f t="shared" si="145"/>
        <v/>
      </c>
      <c r="U80" s="276" t="str">
        <f t="shared" si="145"/>
        <v/>
      </c>
      <c r="V80" s="275">
        <f t="shared" si="145"/>
        <v>21.333333333333332</v>
      </c>
      <c r="W80" s="135">
        <f t="shared" si="145"/>
        <v>39</v>
      </c>
      <c r="X80" s="135">
        <f t="shared" si="145"/>
        <v>23</v>
      </c>
      <c r="Y80" s="135">
        <f t="shared" si="145"/>
        <v>22</v>
      </c>
      <c r="Z80" s="276">
        <f t="shared" si="145"/>
        <v>11</v>
      </c>
      <c r="AA80" s="275" t="str">
        <f t="shared" si="145"/>
        <v/>
      </c>
      <c r="AB80" s="135" t="str">
        <f t="shared" si="145"/>
        <v/>
      </c>
      <c r="AC80" s="135" t="str">
        <f t="shared" si="145"/>
        <v/>
      </c>
      <c r="AD80" s="135" t="str">
        <f t="shared" si="145"/>
        <v/>
      </c>
      <c r="AE80" s="276" t="str">
        <f t="shared" si="145"/>
        <v/>
      </c>
      <c r="AF80" s="277">
        <v>0</v>
      </c>
      <c r="AG80" s="277">
        <v>0</v>
      </c>
      <c r="AH80" s="277">
        <v>0</v>
      </c>
      <c r="AI80" s="277">
        <v>0</v>
      </c>
      <c r="AJ80" s="277">
        <v>0</v>
      </c>
      <c r="AK80" s="277">
        <v>0</v>
      </c>
      <c r="AL80" s="277">
        <v>0</v>
      </c>
      <c r="AM80" s="277">
        <v>0</v>
      </c>
      <c r="AN80" s="277">
        <v>0</v>
      </c>
      <c r="AO80" s="277">
        <v>0</v>
      </c>
      <c r="AP80" s="277">
        <v>0</v>
      </c>
      <c r="AQ80" s="277">
        <v>0</v>
      </c>
      <c r="AR80" s="277">
        <v>0</v>
      </c>
      <c r="AS80" s="277">
        <v>0</v>
      </c>
      <c r="AT80" s="277">
        <v>0</v>
      </c>
      <c r="AU80" s="277">
        <v>0</v>
      </c>
      <c r="AV80" s="277">
        <v>0</v>
      </c>
      <c r="AW80" s="277">
        <v>0</v>
      </c>
      <c r="AX80" s="277">
        <v>0</v>
      </c>
      <c r="AY80" s="277">
        <v>0</v>
      </c>
      <c r="AZ80" s="277">
        <v>0</v>
      </c>
      <c r="BA80" s="277">
        <v>0</v>
      </c>
      <c r="BB80" s="277">
        <v>0</v>
      </c>
      <c r="BC80" s="277">
        <v>0</v>
      </c>
      <c r="BD80" s="277">
        <v>0</v>
      </c>
      <c r="BE80" s="277">
        <v>0</v>
      </c>
      <c r="BF80" s="277">
        <v>0</v>
      </c>
      <c r="BG80" s="277">
        <v>0</v>
      </c>
      <c r="BH80" s="277">
        <v>0</v>
      </c>
      <c r="BI80" s="277">
        <v>0</v>
      </c>
      <c r="BJ80" s="277">
        <v>0</v>
      </c>
      <c r="BK80" s="277">
        <v>0</v>
      </c>
      <c r="BL80" s="277">
        <v>0</v>
      </c>
      <c r="BM80" s="277">
        <v>0</v>
      </c>
      <c r="BN80" s="277">
        <v>0</v>
      </c>
      <c r="BO80" s="277">
        <v>0</v>
      </c>
      <c r="BP80" s="277">
        <v>0</v>
      </c>
      <c r="BQ80" s="277">
        <v>0</v>
      </c>
      <c r="BR80" s="277">
        <v>0</v>
      </c>
      <c r="BS80" s="277">
        <v>0</v>
      </c>
      <c r="BT80" s="277">
        <v>0</v>
      </c>
      <c r="BU80" s="277">
        <v>0</v>
      </c>
      <c r="BV80" s="277">
        <v>0</v>
      </c>
      <c r="BW80" s="277">
        <v>0</v>
      </c>
      <c r="BX80" s="277">
        <v>0</v>
      </c>
      <c r="BY80" s="277">
        <v>0</v>
      </c>
      <c r="BZ80" s="277">
        <v>0</v>
      </c>
      <c r="CA80" s="277">
        <v>0</v>
      </c>
      <c r="CB80" s="277">
        <v>0</v>
      </c>
      <c r="CC80" s="277">
        <v>0</v>
      </c>
      <c r="CD80" s="277">
        <v>0</v>
      </c>
      <c r="CE80" s="277">
        <v>0</v>
      </c>
      <c r="CF80" s="277">
        <v>0</v>
      </c>
      <c r="CG80" s="277">
        <v>0</v>
      </c>
      <c r="CH80" s="277">
        <v>0</v>
      </c>
      <c r="CI80" s="277">
        <v>0</v>
      </c>
      <c r="CJ80" s="277">
        <v>0</v>
      </c>
      <c r="CK80" s="277">
        <v>0</v>
      </c>
      <c r="CL80" s="277">
        <v>0</v>
      </c>
      <c r="CM80" s="277">
        <v>0</v>
      </c>
      <c r="CN80" s="277">
        <v>0</v>
      </c>
      <c r="CO80" s="277">
        <v>0</v>
      </c>
      <c r="CP80" s="277">
        <v>0</v>
      </c>
      <c r="CQ80" s="277">
        <v>0</v>
      </c>
      <c r="CR80" s="277">
        <v>0</v>
      </c>
      <c r="CS80" s="277">
        <v>0</v>
      </c>
      <c r="CT80" s="277">
        <v>0</v>
      </c>
      <c r="CU80" s="277">
        <v>0</v>
      </c>
      <c r="CV80" s="277">
        <v>0</v>
      </c>
      <c r="CW80" s="277">
        <v>0</v>
      </c>
      <c r="CX80" s="277">
        <v>0</v>
      </c>
      <c r="CY80" s="277">
        <v>0</v>
      </c>
      <c r="CZ80" s="277">
        <v>0</v>
      </c>
      <c r="DA80" s="277">
        <v>0</v>
      </c>
      <c r="DB80" s="277">
        <v>0</v>
      </c>
      <c r="DC80" s="277">
        <v>0</v>
      </c>
      <c r="DD80" s="277">
        <v>0</v>
      </c>
      <c r="DE80" s="277">
        <v>0</v>
      </c>
      <c r="DF80" s="277">
        <v>0</v>
      </c>
      <c r="DG80" s="277">
        <v>0</v>
      </c>
      <c r="DH80" s="277">
        <v>0</v>
      </c>
      <c r="DI80" s="277">
        <v>0</v>
      </c>
      <c r="DJ80" s="277">
        <v>0</v>
      </c>
      <c r="DK80" s="277">
        <v>0</v>
      </c>
      <c r="DL80" s="277">
        <v>0</v>
      </c>
      <c r="DM80" s="277">
        <v>0</v>
      </c>
      <c r="DN80" s="277">
        <v>0</v>
      </c>
      <c r="DO80" s="277">
        <v>0</v>
      </c>
      <c r="DP80" s="277">
        <v>0</v>
      </c>
      <c r="DQ80" s="277">
        <v>0</v>
      </c>
      <c r="DR80" s="277">
        <v>0</v>
      </c>
      <c r="DS80" s="277">
        <v>0</v>
      </c>
      <c r="DT80" s="277">
        <v>0</v>
      </c>
      <c r="DU80" s="277">
        <v>0</v>
      </c>
      <c r="DV80" s="277">
        <v>0</v>
      </c>
      <c r="DW80" s="277">
        <v>0</v>
      </c>
      <c r="DX80" s="277">
        <v>0</v>
      </c>
      <c r="DY80" s="277">
        <v>0</v>
      </c>
      <c r="DZ80" s="277">
        <v>0</v>
      </c>
      <c r="EA80" s="277">
        <v>0</v>
      </c>
      <c r="EB80" s="277">
        <v>0</v>
      </c>
      <c r="EC80" s="277">
        <v>0</v>
      </c>
      <c r="ED80" s="277">
        <v>0</v>
      </c>
      <c r="EE80" s="277">
        <v>0</v>
      </c>
      <c r="EF80" s="277">
        <v>0</v>
      </c>
      <c r="EG80" s="277">
        <v>0</v>
      </c>
      <c r="EH80" s="277">
        <v>0</v>
      </c>
      <c r="EI80" s="277">
        <v>0</v>
      </c>
      <c r="EJ80" s="277">
        <v>0</v>
      </c>
      <c r="EK80" s="277">
        <v>0</v>
      </c>
      <c r="EL80" s="277">
        <v>0</v>
      </c>
      <c r="EM80" s="277">
        <v>0</v>
      </c>
      <c r="EN80" s="277">
        <v>0</v>
      </c>
      <c r="EO80" s="277">
        <v>0</v>
      </c>
      <c r="EP80" s="277">
        <v>0</v>
      </c>
      <c r="EQ80" s="277">
        <v>0</v>
      </c>
      <c r="ER80" s="277">
        <v>0</v>
      </c>
      <c r="ES80" s="277">
        <v>0</v>
      </c>
      <c r="ET80" s="277">
        <v>0</v>
      </c>
      <c r="EU80" s="277">
        <v>0</v>
      </c>
      <c r="EV80" s="277">
        <v>0</v>
      </c>
      <c r="EW80" s="277">
        <v>0</v>
      </c>
      <c r="EX80" s="277">
        <v>0</v>
      </c>
      <c r="EY80" s="277">
        <v>0</v>
      </c>
      <c r="EZ80" s="277">
        <v>0</v>
      </c>
      <c r="FA80" s="277">
        <v>0</v>
      </c>
      <c r="FB80" s="277">
        <v>0</v>
      </c>
      <c r="FC80" s="277">
        <v>0</v>
      </c>
      <c r="FD80" s="277">
        <v>0</v>
      </c>
      <c r="FE80" s="277">
        <v>0</v>
      </c>
      <c r="FF80" s="277">
        <v>0</v>
      </c>
      <c r="FG80" s="277">
        <v>0</v>
      </c>
      <c r="FH80" s="277">
        <v>0</v>
      </c>
      <c r="FI80" s="277">
        <v>0</v>
      </c>
      <c r="FJ80" s="277">
        <v>0</v>
      </c>
      <c r="FK80" s="277">
        <v>0</v>
      </c>
      <c r="FL80" s="277">
        <v>0</v>
      </c>
      <c r="FM80" s="277">
        <v>0</v>
      </c>
      <c r="FN80" s="277">
        <v>0</v>
      </c>
      <c r="FO80" s="277">
        <v>0</v>
      </c>
      <c r="FP80" s="277">
        <v>0</v>
      </c>
      <c r="FQ80" s="277">
        <v>0</v>
      </c>
      <c r="FR80" s="277">
        <v>0</v>
      </c>
      <c r="FS80" s="277">
        <v>0</v>
      </c>
      <c r="FT80" s="277">
        <v>0</v>
      </c>
      <c r="FU80" s="277">
        <v>0</v>
      </c>
      <c r="FV80" s="277">
        <v>0</v>
      </c>
      <c r="FW80" s="277">
        <v>0</v>
      </c>
      <c r="FX80" s="277">
        <v>0</v>
      </c>
      <c r="FY80" s="277">
        <v>0</v>
      </c>
      <c r="FZ80" s="277">
        <v>0</v>
      </c>
      <c r="GA80" s="277">
        <v>0</v>
      </c>
      <c r="GB80" s="277">
        <v>0</v>
      </c>
      <c r="GC80" s="277">
        <v>0</v>
      </c>
      <c r="GD80" s="277">
        <v>0</v>
      </c>
      <c r="GE80" s="277">
        <v>0</v>
      </c>
      <c r="GF80" s="277">
        <v>0</v>
      </c>
      <c r="GG80" s="277">
        <v>0</v>
      </c>
      <c r="GH80" s="277">
        <v>0</v>
      </c>
      <c r="GI80" s="277">
        <v>0</v>
      </c>
      <c r="GJ80" s="277">
        <v>0</v>
      </c>
      <c r="GK80" s="277">
        <v>0</v>
      </c>
      <c r="GL80" s="277">
        <v>0</v>
      </c>
      <c r="GM80" s="277">
        <v>0</v>
      </c>
      <c r="GN80" s="277">
        <v>0</v>
      </c>
      <c r="GO80" s="277">
        <v>0</v>
      </c>
      <c r="GP80" s="277">
        <v>0</v>
      </c>
      <c r="GQ80" s="277">
        <v>0</v>
      </c>
      <c r="GR80" s="277">
        <v>0</v>
      </c>
      <c r="GS80" s="277">
        <v>0</v>
      </c>
      <c r="GT80" s="277">
        <v>0</v>
      </c>
      <c r="GU80" s="277">
        <v>0</v>
      </c>
      <c r="GV80" s="277">
        <v>0</v>
      </c>
      <c r="GW80" s="277">
        <v>0</v>
      </c>
      <c r="GX80" s="277">
        <v>0</v>
      </c>
      <c r="GY80" s="277">
        <v>0</v>
      </c>
      <c r="GZ80" s="277">
        <v>0</v>
      </c>
      <c r="HA80" s="277">
        <v>0</v>
      </c>
      <c r="HB80" s="277">
        <v>0</v>
      </c>
      <c r="HC80" s="277">
        <v>0</v>
      </c>
      <c r="HD80" s="277">
        <v>0</v>
      </c>
      <c r="HE80" s="277">
        <v>0</v>
      </c>
      <c r="HF80" s="277">
        <v>0</v>
      </c>
      <c r="HG80" s="277">
        <v>0</v>
      </c>
      <c r="HH80" s="277">
        <v>0</v>
      </c>
      <c r="HI80" s="277">
        <v>0</v>
      </c>
      <c r="HJ80" s="277">
        <v>0</v>
      </c>
      <c r="HK80" s="277">
        <v>0</v>
      </c>
      <c r="HL80" s="277">
        <v>0</v>
      </c>
      <c r="HM80" s="277">
        <v>0</v>
      </c>
      <c r="HN80" s="277">
        <v>0</v>
      </c>
      <c r="HO80" s="277">
        <v>0</v>
      </c>
      <c r="HP80" s="277">
        <v>0</v>
      </c>
      <c r="HQ80" s="277">
        <v>0</v>
      </c>
      <c r="HR80" s="277">
        <v>0</v>
      </c>
      <c r="HS80" s="277">
        <v>0</v>
      </c>
      <c r="HT80" s="277">
        <v>0</v>
      </c>
      <c r="HU80" s="277">
        <v>0</v>
      </c>
      <c r="HV80" s="277">
        <v>0</v>
      </c>
      <c r="HW80" s="277">
        <v>0</v>
      </c>
      <c r="HX80" s="277">
        <v>0</v>
      </c>
      <c r="HY80" s="277">
        <v>0</v>
      </c>
      <c r="HZ80" s="277">
        <v>0</v>
      </c>
      <c r="IA80" s="277">
        <v>0</v>
      </c>
      <c r="IB80" s="277">
        <v>0</v>
      </c>
      <c r="IC80" s="277">
        <v>0</v>
      </c>
      <c r="ID80" s="277">
        <v>0</v>
      </c>
      <c r="IE80" s="277">
        <v>0</v>
      </c>
      <c r="IF80" s="277">
        <v>0</v>
      </c>
      <c r="IG80" s="277">
        <v>0</v>
      </c>
      <c r="IH80" s="277">
        <v>0</v>
      </c>
      <c r="II80" s="277">
        <v>0</v>
      </c>
      <c r="IJ80" s="277">
        <v>0</v>
      </c>
      <c r="IK80" s="277">
        <v>0</v>
      </c>
      <c r="IL80" s="277">
        <v>0</v>
      </c>
      <c r="IM80" s="277">
        <v>0</v>
      </c>
      <c r="IN80" s="277">
        <v>0</v>
      </c>
      <c r="IO80" s="277">
        <v>0</v>
      </c>
      <c r="IP80" s="277">
        <v>0</v>
      </c>
      <c r="IQ80" s="277">
        <v>0</v>
      </c>
      <c r="IR80" s="277">
        <v>0</v>
      </c>
      <c r="IS80" s="277">
        <v>0</v>
      </c>
      <c r="IT80" s="277">
        <v>0</v>
      </c>
      <c r="IU80" s="277">
        <v>0</v>
      </c>
      <c r="IV80" s="277">
        <v>0</v>
      </c>
      <c r="IW80" s="277">
        <v>0</v>
      </c>
      <c r="IX80" s="277">
        <v>0</v>
      </c>
      <c r="IY80" s="277">
        <v>0</v>
      </c>
      <c r="IZ80" s="277">
        <v>0</v>
      </c>
      <c r="JA80" s="277">
        <v>0</v>
      </c>
      <c r="JB80" s="277">
        <v>0</v>
      </c>
      <c r="JC80" s="277">
        <v>0</v>
      </c>
      <c r="JD80" s="277">
        <v>0</v>
      </c>
      <c r="JE80" s="277">
        <v>0</v>
      </c>
      <c r="JF80" s="277">
        <v>0</v>
      </c>
      <c r="JG80" s="277">
        <v>0</v>
      </c>
      <c r="JH80" s="277">
        <v>0</v>
      </c>
      <c r="JI80" s="277">
        <v>0</v>
      </c>
      <c r="JJ80" s="277">
        <v>0</v>
      </c>
      <c r="JK80" s="277">
        <v>0</v>
      </c>
      <c r="JL80" s="277">
        <v>0</v>
      </c>
      <c r="JM80" s="277">
        <v>0</v>
      </c>
      <c r="JN80" s="277">
        <v>0</v>
      </c>
      <c r="JO80" s="277">
        <v>0</v>
      </c>
      <c r="JP80" s="277">
        <v>0</v>
      </c>
      <c r="JQ80" s="277">
        <v>0</v>
      </c>
      <c r="JR80" s="277">
        <v>0</v>
      </c>
      <c r="JS80" s="277">
        <v>0</v>
      </c>
      <c r="JT80" s="277">
        <v>0</v>
      </c>
      <c r="JU80" s="277">
        <v>0</v>
      </c>
      <c r="JV80" s="277">
        <v>0</v>
      </c>
      <c r="JW80" s="277">
        <v>0</v>
      </c>
      <c r="JX80" s="277">
        <v>0</v>
      </c>
      <c r="JY80" s="277">
        <v>0</v>
      </c>
      <c r="JZ80" s="277">
        <v>0</v>
      </c>
      <c r="KA80" s="277">
        <v>0</v>
      </c>
      <c r="KB80" s="277">
        <v>0</v>
      </c>
      <c r="KC80" s="277">
        <v>0</v>
      </c>
      <c r="KD80" s="277">
        <v>0</v>
      </c>
      <c r="KE80" s="277">
        <v>0</v>
      </c>
      <c r="KF80" s="277">
        <v>0</v>
      </c>
      <c r="KG80" s="277">
        <v>0</v>
      </c>
      <c r="KH80" s="277">
        <v>0</v>
      </c>
      <c r="KI80" s="277">
        <v>0</v>
      </c>
      <c r="KJ80" s="277">
        <v>0</v>
      </c>
      <c r="KK80" s="277">
        <v>0</v>
      </c>
      <c r="KL80" s="277">
        <v>0</v>
      </c>
      <c r="KM80" s="277">
        <v>0</v>
      </c>
      <c r="KN80" s="277">
        <v>0</v>
      </c>
      <c r="KO80" s="277">
        <v>0</v>
      </c>
      <c r="KP80" s="277">
        <v>0</v>
      </c>
      <c r="KQ80" s="277">
        <v>0</v>
      </c>
      <c r="KR80" s="277">
        <v>0</v>
      </c>
      <c r="KS80" s="277">
        <v>0</v>
      </c>
      <c r="KT80" s="277">
        <v>0</v>
      </c>
      <c r="KU80" s="277">
        <v>0</v>
      </c>
      <c r="KV80" s="277">
        <v>0</v>
      </c>
      <c r="KW80" s="277">
        <v>0</v>
      </c>
      <c r="KX80" s="277">
        <v>0</v>
      </c>
      <c r="KY80" s="277">
        <v>0</v>
      </c>
      <c r="KZ80" s="277">
        <v>0</v>
      </c>
      <c r="LA80" s="277">
        <v>0</v>
      </c>
      <c r="LB80" s="277">
        <v>0</v>
      </c>
      <c r="LC80" s="277">
        <v>0</v>
      </c>
      <c r="LD80" s="277">
        <v>0</v>
      </c>
      <c r="LE80" s="277">
        <v>0</v>
      </c>
      <c r="LF80" s="277">
        <v>0</v>
      </c>
      <c r="LG80" s="277">
        <v>0</v>
      </c>
      <c r="LH80" s="277">
        <v>0</v>
      </c>
      <c r="LI80" s="277">
        <v>0</v>
      </c>
      <c r="LJ80" s="277">
        <v>0</v>
      </c>
      <c r="LK80" s="277">
        <v>0</v>
      </c>
      <c r="LL80" s="277">
        <v>0</v>
      </c>
      <c r="LM80" s="277">
        <v>0</v>
      </c>
      <c r="LN80" s="277">
        <v>0</v>
      </c>
      <c r="LO80" s="277">
        <v>0</v>
      </c>
      <c r="LP80" s="277">
        <v>0</v>
      </c>
      <c r="LQ80" s="277">
        <v>0</v>
      </c>
      <c r="LR80" s="277">
        <v>0</v>
      </c>
      <c r="LS80" s="277">
        <v>0</v>
      </c>
      <c r="LT80" s="277">
        <v>0</v>
      </c>
      <c r="LU80" s="277">
        <v>0</v>
      </c>
      <c r="LV80" s="277">
        <v>0</v>
      </c>
      <c r="LW80" s="277">
        <v>0</v>
      </c>
      <c r="LX80" s="277">
        <v>0</v>
      </c>
      <c r="LY80" s="277">
        <v>0</v>
      </c>
      <c r="LZ80" s="277">
        <v>0</v>
      </c>
      <c r="MA80" s="277">
        <v>0</v>
      </c>
      <c r="MB80" s="277">
        <v>0</v>
      </c>
      <c r="MC80" s="277">
        <v>0</v>
      </c>
      <c r="MD80" s="277">
        <v>0</v>
      </c>
      <c r="ME80" s="277">
        <v>0</v>
      </c>
      <c r="MF80" s="277">
        <v>0</v>
      </c>
      <c r="MG80" s="277">
        <v>0</v>
      </c>
      <c r="MH80" s="277">
        <v>0</v>
      </c>
      <c r="MI80" s="277">
        <v>0</v>
      </c>
      <c r="MJ80" s="277">
        <v>0</v>
      </c>
      <c r="MK80" s="277">
        <v>0</v>
      </c>
      <c r="ML80" s="277">
        <v>0</v>
      </c>
      <c r="MM80" s="277">
        <v>0</v>
      </c>
      <c r="MN80" s="277">
        <v>0</v>
      </c>
      <c r="MO80" s="277">
        <v>0</v>
      </c>
      <c r="MP80" s="277">
        <v>0</v>
      </c>
      <c r="MQ80" s="277">
        <v>0</v>
      </c>
      <c r="MR80" s="277">
        <v>0</v>
      </c>
      <c r="MS80" s="277">
        <v>0</v>
      </c>
      <c r="MT80" s="277">
        <v>0</v>
      </c>
      <c r="MU80" s="277">
        <v>0</v>
      </c>
      <c r="MV80" s="277">
        <v>0</v>
      </c>
      <c r="MW80" s="277">
        <v>0</v>
      </c>
      <c r="MX80" s="277">
        <v>0</v>
      </c>
      <c r="MY80" s="277">
        <v>0</v>
      </c>
      <c r="MZ80" s="277">
        <v>0</v>
      </c>
      <c r="NA80" s="277">
        <v>0</v>
      </c>
      <c r="NB80" s="277">
        <v>0</v>
      </c>
      <c r="NC80" s="277">
        <v>0</v>
      </c>
      <c r="ND80" s="277">
        <v>0</v>
      </c>
      <c r="NE80" s="277">
        <v>0</v>
      </c>
      <c r="NF80" s="277">
        <v>0</v>
      </c>
      <c r="NG80" s="277">
        <v>0</v>
      </c>
      <c r="NH80" s="277">
        <v>0</v>
      </c>
      <c r="NI80" s="277">
        <v>0</v>
      </c>
      <c r="NJ80" s="277">
        <v>0</v>
      </c>
      <c r="NK80" s="277">
        <v>0</v>
      </c>
      <c r="NL80" s="277">
        <v>0</v>
      </c>
      <c r="NM80" s="277">
        <v>0</v>
      </c>
      <c r="NN80" s="277">
        <v>0</v>
      </c>
      <c r="NO80" s="277">
        <v>0</v>
      </c>
      <c r="NP80" s="277">
        <v>0</v>
      </c>
      <c r="NQ80" s="277">
        <v>0</v>
      </c>
      <c r="NR80" s="277">
        <v>0</v>
      </c>
      <c r="NS80" s="277">
        <v>0</v>
      </c>
      <c r="NT80" s="277">
        <v>0</v>
      </c>
      <c r="NU80" s="277">
        <v>0</v>
      </c>
      <c r="NV80" s="277">
        <v>0</v>
      </c>
      <c r="NW80" s="277">
        <v>0</v>
      </c>
      <c r="NX80" s="277">
        <v>0</v>
      </c>
      <c r="NY80" s="277">
        <v>0</v>
      </c>
      <c r="NZ80" s="277">
        <v>0</v>
      </c>
      <c r="OA80" s="277">
        <v>0</v>
      </c>
      <c r="OB80" s="277">
        <v>0</v>
      </c>
      <c r="OC80" s="277">
        <v>0</v>
      </c>
      <c r="OD80" s="277">
        <v>0</v>
      </c>
      <c r="OE80" s="277">
        <v>0</v>
      </c>
      <c r="OF80" s="277">
        <v>0</v>
      </c>
      <c r="OG80" s="277">
        <v>0</v>
      </c>
      <c r="OH80" s="277">
        <v>0</v>
      </c>
      <c r="OI80" s="277">
        <v>0</v>
      </c>
      <c r="OJ80" s="277">
        <v>0</v>
      </c>
      <c r="OK80" s="277">
        <v>0</v>
      </c>
      <c r="OL80" s="277">
        <v>0</v>
      </c>
      <c r="OM80" s="277">
        <v>0</v>
      </c>
      <c r="ON80" s="277">
        <v>0</v>
      </c>
      <c r="OO80" s="277">
        <v>0</v>
      </c>
      <c r="OP80" s="277">
        <v>0</v>
      </c>
      <c r="OQ80" s="277">
        <v>0</v>
      </c>
      <c r="OR80" s="277">
        <v>0</v>
      </c>
      <c r="OS80" s="277">
        <v>0</v>
      </c>
      <c r="OT80" s="277">
        <v>0</v>
      </c>
      <c r="OU80" s="277">
        <v>0</v>
      </c>
      <c r="OV80" s="277">
        <v>0</v>
      </c>
      <c r="OW80" s="277">
        <v>0</v>
      </c>
      <c r="OX80" s="277">
        <v>0</v>
      </c>
      <c r="OY80" s="277">
        <v>0</v>
      </c>
      <c r="OZ80" s="277">
        <v>0</v>
      </c>
      <c r="PA80" s="277">
        <v>0</v>
      </c>
      <c r="PB80" s="277">
        <v>0</v>
      </c>
      <c r="PC80" s="277">
        <v>0</v>
      </c>
      <c r="PD80" s="277">
        <v>0</v>
      </c>
      <c r="PE80" s="277">
        <v>0</v>
      </c>
      <c r="PF80" s="277">
        <v>0</v>
      </c>
      <c r="PG80" s="277">
        <v>0</v>
      </c>
      <c r="PH80" s="277">
        <v>0</v>
      </c>
      <c r="PI80" s="277">
        <v>0</v>
      </c>
      <c r="PJ80" s="277">
        <v>0</v>
      </c>
      <c r="PK80" s="277">
        <v>0</v>
      </c>
      <c r="PL80" s="277">
        <v>0</v>
      </c>
      <c r="PM80" s="277">
        <v>0</v>
      </c>
      <c r="PN80" s="277">
        <v>0</v>
      </c>
      <c r="PO80" s="277">
        <v>0</v>
      </c>
      <c r="PP80" s="277">
        <v>0</v>
      </c>
      <c r="PQ80" s="277">
        <v>0</v>
      </c>
      <c r="PR80" s="277">
        <v>0</v>
      </c>
      <c r="PS80" s="277">
        <v>0</v>
      </c>
      <c r="PT80" s="277">
        <v>0</v>
      </c>
      <c r="PU80" s="277">
        <v>0</v>
      </c>
      <c r="PV80" s="277">
        <v>0</v>
      </c>
      <c r="PW80" s="277">
        <v>0</v>
      </c>
      <c r="PX80" s="277">
        <v>0</v>
      </c>
      <c r="PY80" s="277">
        <v>0</v>
      </c>
      <c r="PZ80" s="277">
        <v>0</v>
      </c>
      <c r="QA80" s="277">
        <v>0</v>
      </c>
      <c r="QB80" s="277">
        <v>0</v>
      </c>
      <c r="QC80" s="277">
        <v>0</v>
      </c>
      <c r="QD80" s="277">
        <v>0</v>
      </c>
      <c r="QE80" s="277">
        <v>0</v>
      </c>
      <c r="QF80" s="277">
        <v>0</v>
      </c>
      <c r="QG80" s="277">
        <v>0</v>
      </c>
      <c r="QH80" s="277">
        <v>0</v>
      </c>
      <c r="QI80" s="277">
        <v>0</v>
      </c>
      <c r="QJ80" s="277">
        <v>0</v>
      </c>
      <c r="QK80" s="277">
        <v>0</v>
      </c>
      <c r="QL80" s="277">
        <v>0</v>
      </c>
      <c r="QM80" s="277">
        <v>0</v>
      </c>
      <c r="QN80" s="277">
        <v>0</v>
      </c>
      <c r="QO80" s="277">
        <v>0</v>
      </c>
      <c r="QP80" s="277">
        <v>0</v>
      </c>
      <c r="QQ80" s="277">
        <v>0</v>
      </c>
      <c r="QR80" s="277">
        <v>0</v>
      </c>
      <c r="QS80" s="277">
        <v>0</v>
      </c>
      <c r="QT80" s="277">
        <v>0</v>
      </c>
      <c r="QU80" s="277">
        <v>0</v>
      </c>
      <c r="QV80" s="277">
        <v>0</v>
      </c>
      <c r="QW80" s="277">
        <v>0</v>
      </c>
      <c r="QX80" s="277">
        <v>0</v>
      </c>
      <c r="QY80" s="277">
        <v>0</v>
      </c>
      <c r="QZ80" s="277">
        <v>0</v>
      </c>
      <c r="RA80" s="277">
        <v>0</v>
      </c>
      <c r="RB80" s="277">
        <v>0</v>
      </c>
      <c r="RC80" s="277">
        <v>0</v>
      </c>
      <c r="RD80" s="277">
        <v>0</v>
      </c>
      <c r="RE80" s="277">
        <v>0</v>
      </c>
      <c r="RF80" s="277">
        <v>0</v>
      </c>
      <c r="RG80" s="277">
        <v>0</v>
      </c>
      <c r="RH80" s="277">
        <v>0</v>
      </c>
      <c r="RI80" s="277">
        <v>0</v>
      </c>
      <c r="RJ80" s="277">
        <v>0</v>
      </c>
      <c r="RK80" s="277">
        <v>0</v>
      </c>
      <c r="RL80" s="277">
        <v>0</v>
      </c>
      <c r="RM80" s="277">
        <v>0</v>
      </c>
      <c r="RN80" s="277">
        <v>0</v>
      </c>
      <c r="RO80" s="277">
        <v>0</v>
      </c>
      <c r="RP80" s="277">
        <v>0</v>
      </c>
      <c r="RQ80" s="277">
        <v>0</v>
      </c>
      <c r="RR80" s="277">
        <v>0</v>
      </c>
      <c r="RS80" s="277">
        <v>0</v>
      </c>
      <c r="RT80" s="277">
        <v>0</v>
      </c>
      <c r="RU80" s="277">
        <v>0</v>
      </c>
      <c r="RV80" s="277">
        <v>0</v>
      </c>
      <c r="RW80" s="277">
        <v>0</v>
      </c>
      <c r="RX80" s="277">
        <v>0</v>
      </c>
      <c r="RY80" s="277">
        <v>0</v>
      </c>
      <c r="RZ80" s="277">
        <v>0</v>
      </c>
      <c r="SA80" s="277">
        <v>0</v>
      </c>
      <c r="SB80" s="277">
        <v>0</v>
      </c>
      <c r="SC80" s="277">
        <v>0</v>
      </c>
      <c r="SD80" s="277">
        <v>0</v>
      </c>
      <c r="SE80" s="277">
        <v>0</v>
      </c>
      <c r="SF80" s="277">
        <v>0</v>
      </c>
      <c r="SG80" s="277">
        <v>0</v>
      </c>
      <c r="SH80" s="277">
        <v>0</v>
      </c>
      <c r="SI80" s="277">
        <v>0</v>
      </c>
      <c r="SJ80" s="277">
        <v>0</v>
      </c>
      <c r="SK80" s="277">
        <v>0</v>
      </c>
      <c r="SL80" s="277">
        <v>0</v>
      </c>
      <c r="SM80" s="277">
        <v>0</v>
      </c>
      <c r="SN80" s="277">
        <v>0</v>
      </c>
      <c r="SO80" s="277">
        <v>0</v>
      </c>
      <c r="SP80" s="277">
        <v>0</v>
      </c>
      <c r="SQ80" s="277">
        <v>0</v>
      </c>
      <c r="SR80" s="277">
        <v>0</v>
      </c>
      <c r="SS80" s="277">
        <v>0</v>
      </c>
      <c r="ST80" s="277">
        <v>0</v>
      </c>
      <c r="SU80" s="277">
        <v>0</v>
      </c>
      <c r="SV80" s="277">
        <v>0</v>
      </c>
      <c r="SW80" s="277">
        <v>0</v>
      </c>
      <c r="SX80" s="277">
        <v>0</v>
      </c>
      <c r="SY80" s="277">
        <v>0</v>
      </c>
      <c r="SZ80" s="277">
        <v>0</v>
      </c>
      <c r="TA80" s="277">
        <v>0</v>
      </c>
      <c r="TB80" s="277">
        <v>0</v>
      </c>
      <c r="TC80" s="277">
        <v>0</v>
      </c>
      <c r="TD80" s="277">
        <v>0</v>
      </c>
      <c r="TE80" s="277">
        <v>0</v>
      </c>
      <c r="TF80" s="277">
        <v>0</v>
      </c>
      <c r="TG80" s="277">
        <v>0</v>
      </c>
      <c r="TH80" s="277">
        <v>0</v>
      </c>
      <c r="TI80" s="277">
        <v>0</v>
      </c>
      <c r="TJ80" s="277">
        <v>0</v>
      </c>
      <c r="TK80" s="277">
        <v>0</v>
      </c>
      <c r="TL80" s="277">
        <v>0</v>
      </c>
      <c r="TM80" s="277">
        <v>0</v>
      </c>
      <c r="TN80" s="277">
        <v>0</v>
      </c>
      <c r="TO80" s="277">
        <v>0</v>
      </c>
      <c r="TP80" s="277">
        <v>0</v>
      </c>
      <c r="TQ80" s="277">
        <v>0</v>
      </c>
      <c r="TR80" s="277">
        <v>0</v>
      </c>
      <c r="TS80" s="277">
        <v>0</v>
      </c>
      <c r="TT80" s="277">
        <v>0</v>
      </c>
      <c r="TU80" s="277">
        <v>0</v>
      </c>
      <c r="TV80" s="277">
        <v>0</v>
      </c>
      <c r="TW80" s="277">
        <v>0</v>
      </c>
      <c r="TX80" s="277">
        <v>0</v>
      </c>
      <c r="TY80" s="277">
        <v>0</v>
      </c>
      <c r="TZ80" s="277">
        <v>0</v>
      </c>
      <c r="UA80" s="277">
        <v>0</v>
      </c>
      <c r="UB80" s="277">
        <v>0</v>
      </c>
      <c r="UC80" s="277">
        <v>0</v>
      </c>
      <c r="UD80" s="277">
        <v>0</v>
      </c>
      <c r="UE80" s="277">
        <v>0</v>
      </c>
      <c r="UF80" s="277">
        <v>0</v>
      </c>
      <c r="UG80" s="277">
        <v>0</v>
      </c>
      <c r="UH80" s="277">
        <v>0</v>
      </c>
      <c r="UI80" s="277">
        <v>0</v>
      </c>
      <c r="UJ80" s="277">
        <v>0</v>
      </c>
      <c r="UK80" s="277">
        <v>0</v>
      </c>
      <c r="UL80" s="277">
        <v>0</v>
      </c>
      <c r="UM80" s="277">
        <v>0</v>
      </c>
      <c r="UN80" s="277">
        <v>0</v>
      </c>
      <c r="UO80" s="277">
        <v>0</v>
      </c>
      <c r="UP80" s="277">
        <v>0</v>
      </c>
      <c r="UQ80" s="277">
        <v>0</v>
      </c>
      <c r="UR80" s="277">
        <v>0</v>
      </c>
      <c r="US80" s="277">
        <v>0</v>
      </c>
      <c r="UT80" s="277">
        <v>0</v>
      </c>
      <c r="UU80" s="277">
        <v>0</v>
      </c>
      <c r="UV80" s="277">
        <v>0</v>
      </c>
      <c r="UW80" s="277">
        <v>0</v>
      </c>
      <c r="UX80" s="277">
        <v>0</v>
      </c>
      <c r="UY80" s="277">
        <v>0</v>
      </c>
      <c r="UZ80" s="277">
        <v>0</v>
      </c>
      <c r="VA80" s="277">
        <v>0</v>
      </c>
      <c r="VB80" s="277">
        <v>0</v>
      </c>
      <c r="VC80" s="277">
        <v>0</v>
      </c>
      <c r="VD80" s="277">
        <v>0</v>
      </c>
      <c r="VE80" s="277">
        <v>0</v>
      </c>
      <c r="VF80" s="277">
        <v>0</v>
      </c>
      <c r="VG80" s="277">
        <v>0</v>
      </c>
      <c r="VH80" s="277">
        <v>0</v>
      </c>
      <c r="VI80" s="277">
        <v>0</v>
      </c>
      <c r="VJ80" s="277">
        <v>0</v>
      </c>
      <c r="VK80" s="277">
        <v>0</v>
      </c>
      <c r="VL80" s="277">
        <v>0</v>
      </c>
      <c r="VM80" s="277">
        <v>0</v>
      </c>
      <c r="VN80" s="277">
        <v>0</v>
      </c>
      <c r="VO80" s="277">
        <v>0</v>
      </c>
      <c r="VP80" s="277">
        <v>0</v>
      </c>
      <c r="VQ80" s="277">
        <v>0</v>
      </c>
      <c r="VR80" s="277">
        <v>0</v>
      </c>
      <c r="VS80" s="277">
        <v>0</v>
      </c>
      <c r="VT80" s="277">
        <v>0</v>
      </c>
      <c r="VU80" s="277">
        <v>0</v>
      </c>
      <c r="VV80" s="277">
        <v>0</v>
      </c>
      <c r="VW80" s="277">
        <v>0</v>
      </c>
      <c r="VX80" s="277">
        <v>0</v>
      </c>
      <c r="VY80" s="277">
        <v>0</v>
      </c>
      <c r="VZ80" s="277">
        <v>0</v>
      </c>
      <c r="WA80" s="277">
        <v>0</v>
      </c>
      <c r="WB80" s="277">
        <v>0</v>
      </c>
      <c r="WC80" s="277">
        <v>0</v>
      </c>
      <c r="WD80" s="277">
        <v>0</v>
      </c>
      <c r="WE80" s="277">
        <v>0</v>
      </c>
      <c r="WF80" s="277">
        <v>0</v>
      </c>
      <c r="WG80" s="277">
        <v>0</v>
      </c>
      <c r="WH80" s="277">
        <v>0</v>
      </c>
      <c r="WI80" s="277">
        <v>0</v>
      </c>
      <c r="WJ80" s="277">
        <v>0</v>
      </c>
      <c r="WK80" s="277">
        <v>0</v>
      </c>
      <c r="WL80" s="277">
        <v>0</v>
      </c>
      <c r="WM80" s="277">
        <v>0</v>
      </c>
      <c r="WN80" s="277">
        <v>0</v>
      </c>
      <c r="WO80" s="277">
        <v>0</v>
      </c>
      <c r="WP80" s="277">
        <v>0</v>
      </c>
      <c r="WQ80" s="277">
        <v>0</v>
      </c>
      <c r="WR80" s="277">
        <v>0</v>
      </c>
      <c r="WS80" s="277">
        <v>0</v>
      </c>
      <c r="WT80" s="277">
        <v>0</v>
      </c>
      <c r="WU80" s="277">
        <v>0</v>
      </c>
      <c r="WV80" s="277">
        <v>0</v>
      </c>
      <c r="WW80" s="277">
        <v>0</v>
      </c>
      <c r="WX80" s="277">
        <v>0</v>
      </c>
      <c r="WY80" s="277">
        <v>0</v>
      </c>
      <c r="WZ80" s="277">
        <v>0</v>
      </c>
      <c r="XA80" s="277">
        <v>0</v>
      </c>
      <c r="XB80" s="277">
        <v>0</v>
      </c>
      <c r="XC80" s="277">
        <v>0</v>
      </c>
      <c r="XD80" s="277">
        <v>0</v>
      </c>
      <c r="XE80" s="277">
        <v>0</v>
      </c>
      <c r="XF80" s="277">
        <v>0</v>
      </c>
      <c r="XG80" s="277">
        <v>0</v>
      </c>
      <c r="XH80" s="277">
        <v>0</v>
      </c>
      <c r="XI80" s="277">
        <v>0</v>
      </c>
      <c r="XJ80" s="277">
        <v>0</v>
      </c>
      <c r="XK80" s="277">
        <v>0</v>
      </c>
      <c r="XL80" s="277">
        <v>0</v>
      </c>
      <c r="XM80" s="277">
        <v>0</v>
      </c>
      <c r="XN80" s="277">
        <v>0</v>
      </c>
      <c r="XO80" s="277">
        <v>0</v>
      </c>
      <c r="XP80" s="277">
        <v>0</v>
      </c>
      <c r="XQ80" s="277">
        <v>0</v>
      </c>
      <c r="XR80" s="277">
        <v>0</v>
      </c>
      <c r="XS80" s="277">
        <v>0</v>
      </c>
      <c r="XT80" s="277">
        <v>0</v>
      </c>
      <c r="XU80" s="277">
        <v>0</v>
      </c>
      <c r="XV80" s="277">
        <v>0</v>
      </c>
      <c r="XW80" s="277">
        <v>0</v>
      </c>
      <c r="XX80" s="277">
        <v>0</v>
      </c>
      <c r="XY80" s="277">
        <v>0</v>
      </c>
      <c r="XZ80" s="277">
        <v>0</v>
      </c>
      <c r="YA80" s="277">
        <v>0</v>
      </c>
      <c r="YB80" s="277">
        <v>0</v>
      </c>
      <c r="YC80" s="277">
        <v>0</v>
      </c>
      <c r="YD80" s="277">
        <v>0</v>
      </c>
      <c r="YE80" s="277">
        <v>0</v>
      </c>
      <c r="YF80" s="277">
        <v>0</v>
      </c>
      <c r="YG80" s="277">
        <v>0</v>
      </c>
      <c r="YH80" s="277">
        <v>0</v>
      </c>
      <c r="YI80" s="277">
        <v>0</v>
      </c>
      <c r="YJ80" s="277">
        <v>0</v>
      </c>
      <c r="YK80" s="277">
        <v>0</v>
      </c>
      <c r="YL80" s="277">
        <v>0</v>
      </c>
      <c r="YM80" s="277">
        <v>19</v>
      </c>
      <c r="YN80" s="277">
        <v>0</v>
      </c>
      <c r="YO80" s="277">
        <v>0</v>
      </c>
      <c r="YP80" s="277">
        <v>16</v>
      </c>
      <c r="YQ80" s="277">
        <v>0</v>
      </c>
      <c r="YR80" s="277">
        <v>0</v>
      </c>
      <c r="YS80" s="277">
        <v>21</v>
      </c>
      <c r="YT80" s="277">
        <v>0</v>
      </c>
      <c r="YU80" s="277">
        <v>0</v>
      </c>
      <c r="YV80" s="277">
        <v>21</v>
      </c>
      <c r="YW80" s="277">
        <v>0</v>
      </c>
      <c r="YX80" s="277">
        <v>0</v>
      </c>
      <c r="YY80" s="277">
        <v>11</v>
      </c>
      <c r="YZ80" s="277">
        <v>0</v>
      </c>
      <c r="ZA80" s="277">
        <v>0</v>
      </c>
      <c r="ZB80" s="277">
        <v>0</v>
      </c>
      <c r="ZC80" s="277">
        <v>0</v>
      </c>
      <c r="ZD80" s="277">
        <v>0</v>
      </c>
      <c r="ZE80" s="277">
        <v>62</v>
      </c>
      <c r="ZF80" s="277">
        <v>0</v>
      </c>
      <c r="ZG80" s="277">
        <v>0</v>
      </c>
      <c r="ZH80" s="277">
        <v>0</v>
      </c>
      <c r="ZI80" s="277">
        <v>0</v>
      </c>
      <c r="ZJ80" s="277">
        <v>0</v>
      </c>
      <c r="ZK80" s="277">
        <v>0</v>
      </c>
      <c r="ZL80" s="277">
        <v>0</v>
      </c>
      <c r="ZM80" s="277">
        <v>0</v>
      </c>
      <c r="ZN80" s="277">
        <v>0</v>
      </c>
      <c r="ZO80" s="277">
        <v>0</v>
      </c>
      <c r="ZP80" s="277">
        <v>0</v>
      </c>
      <c r="ZQ80" s="277">
        <v>29</v>
      </c>
      <c r="ZR80" s="277">
        <v>0</v>
      </c>
      <c r="ZS80" s="277">
        <v>0</v>
      </c>
      <c r="ZT80" s="277">
        <v>0</v>
      </c>
      <c r="ZU80" s="277">
        <v>0</v>
      </c>
      <c r="ZV80" s="277">
        <v>0</v>
      </c>
      <c r="ZW80" s="277">
        <v>25</v>
      </c>
      <c r="ZX80" s="277">
        <v>0</v>
      </c>
      <c r="ZY80" s="277">
        <v>0</v>
      </c>
      <c r="ZZ80" s="277">
        <v>23</v>
      </c>
      <c r="AAA80" s="277">
        <v>0</v>
      </c>
      <c r="AAB80" s="277">
        <v>0</v>
      </c>
      <c r="AAC80" s="277">
        <v>0</v>
      </c>
      <c r="AAD80" s="277">
        <v>0</v>
      </c>
      <c r="AAE80" s="277">
        <v>0</v>
      </c>
      <c r="AAF80" s="277">
        <v>16</v>
      </c>
      <c r="AAG80" s="277">
        <v>0</v>
      </c>
      <c r="AAH80" s="277">
        <v>0</v>
      </c>
      <c r="AAI80" s="277">
        <v>0</v>
      </c>
      <c r="AAJ80" s="277">
        <v>0</v>
      </c>
      <c r="AAK80" s="277">
        <v>0</v>
      </c>
      <c r="AAL80" s="277">
        <v>0</v>
      </c>
      <c r="AAM80" s="277">
        <v>0</v>
      </c>
      <c r="AAN80" s="277">
        <v>0</v>
      </c>
      <c r="AAO80" s="277">
        <v>0</v>
      </c>
      <c r="AAP80" s="277">
        <v>0</v>
      </c>
      <c r="AAQ80" s="277">
        <v>0</v>
      </c>
      <c r="AAR80" s="277">
        <v>0</v>
      </c>
      <c r="AAS80" s="277">
        <v>0</v>
      </c>
      <c r="AAT80" s="181"/>
    </row>
    <row r="81" spans="3:722" x14ac:dyDescent="0.3">
      <c r="C81">
        <f>VLOOKUP($F81,Old!$C$23:$G$42,5,FALSE)</f>
        <v>0.2</v>
      </c>
      <c r="D81" s="3" t="s">
        <v>448</v>
      </c>
      <c r="F81" s="3">
        <v>666505</v>
      </c>
      <c r="G81" s="3" t="s">
        <v>70</v>
      </c>
      <c r="H81" s="275">
        <f t="shared" si="143"/>
        <v>22.967741935483872</v>
      </c>
      <c r="I81" s="135" t="str">
        <f t="shared" si="143"/>
        <v/>
      </c>
      <c r="J81" s="276">
        <f t="shared" si="143"/>
        <v>25.375</v>
      </c>
      <c r="K81" s="275" cm="1">
        <f t="array" ref="K81">IFERROR(_xlfn.STDEV.S(IF(($AA$19:$AAN$19=K$20)*($AF81:$AAS81&gt;10), $AF81:$AAS81)),"")</f>
        <v>15.421811114927978</v>
      </c>
      <c r="L81" s="135" t="str" cm="1">
        <f t="array" ref="L81">IFERROR(_xlfn.STDEV.S(IF(($AA$19:$AAN$19=L$20)*($AF81:$AAS81&gt;10), $AF81:$AAS81)),"")</f>
        <v/>
      </c>
      <c r="M81" s="276" cm="1">
        <f t="array" ref="M81">IFERROR(_xlfn.STDEV.S(IF(($AA$19:$AAN$19=M$20)*($AF81:$AAS81&gt;10), $AF81:$AAS81)),"")</f>
        <v>13.42875726711636</v>
      </c>
      <c r="N81" s="275">
        <f t="shared" si="144"/>
        <v>79</v>
      </c>
      <c r="O81" s="135">
        <f t="shared" si="144"/>
        <v>0</v>
      </c>
      <c r="P81" s="276">
        <f t="shared" si="144"/>
        <v>64</v>
      </c>
      <c r="Q81" s="275">
        <f t="shared" si="145"/>
        <v>27.266666666666666</v>
      </c>
      <c r="R81" s="135">
        <f t="shared" si="145"/>
        <v>14.5</v>
      </c>
      <c r="S81" s="135">
        <f t="shared" si="145"/>
        <v>21.125</v>
      </c>
      <c r="T81" s="135">
        <f t="shared" si="145"/>
        <v>17.25</v>
      </c>
      <c r="U81" s="276">
        <f t="shared" si="145"/>
        <v>18</v>
      </c>
      <c r="V81" s="275" t="str">
        <f t="shared" si="145"/>
        <v/>
      </c>
      <c r="W81" s="135" t="str">
        <f t="shared" si="145"/>
        <v/>
      </c>
      <c r="X81" s="135" t="str">
        <f t="shared" si="145"/>
        <v/>
      </c>
      <c r="Y81" s="135" t="str">
        <f t="shared" si="145"/>
        <v/>
      </c>
      <c r="Z81" s="276" t="str">
        <f t="shared" si="145"/>
        <v/>
      </c>
      <c r="AA81" s="275">
        <f t="shared" si="145"/>
        <v>25.8</v>
      </c>
      <c r="AB81" s="135">
        <f t="shared" si="145"/>
        <v>29.5</v>
      </c>
      <c r="AC81" s="135" t="str">
        <f t="shared" si="145"/>
        <v/>
      </c>
      <c r="AD81" s="135">
        <f t="shared" si="145"/>
        <v>20.8</v>
      </c>
      <c r="AE81" s="276" t="str">
        <f t="shared" si="145"/>
        <v/>
      </c>
      <c r="AF81" s="277">
        <v>0</v>
      </c>
      <c r="AG81" s="277">
        <v>0</v>
      </c>
      <c r="AH81" s="277">
        <v>0</v>
      </c>
      <c r="AI81" s="277">
        <v>0</v>
      </c>
      <c r="AJ81" s="277">
        <v>0</v>
      </c>
      <c r="AK81" s="277">
        <v>0</v>
      </c>
      <c r="AL81" s="277">
        <v>0</v>
      </c>
      <c r="AM81" s="277">
        <v>0</v>
      </c>
      <c r="AN81" s="277">
        <v>0</v>
      </c>
      <c r="AO81" s="277">
        <v>22</v>
      </c>
      <c r="AP81" s="277">
        <v>0</v>
      </c>
      <c r="AQ81" s="277">
        <v>0</v>
      </c>
      <c r="AR81" s="277">
        <v>0</v>
      </c>
      <c r="AS81" s="277">
        <v>0</v>
      </c>
      <c r="AT81" s="277">
        <v>0</v>
      </c>
      <c r="AU81" s="277">
        <v>66</v>
      </c>
      <c r="AV81" s="277">
        <v>0</v>
      </c>
      <c r="AW81" s="277">
        <v>32</v>
      </c>
      <c r="AX81" s="277">
        <v>0</v>
      </c>
      <c r="AY81" s="277">
        <v>0</v>
      </c>
      <c r="AZ81" s="277">
        <v>0</v>
      </c>
      <c r="BA81" s="277">
        <v>14</v>
      </c>
      <c r="BB81" s="277">
        <v>0</v>
      </c>
      <c r="BC81" s="277">
        <v>0</v>
      </c>
      <c r="BD81" s="277">
        <v>0</v>
      </c>
      <c r="BE81" s="277">
        <v>0</v>
      </c>
      <c r="BF81" s="277">
        <v>0</v>
      </c>
      <c r="BG81" s="277">
        <v>0</v>
      </c>
      <c r="BH81" s="277">
        <v>0</v>
      </c>
      <c r="BI81" s="277">
        <v>0</v>
      </c>
      <c r="BJ81" s="277">
        <v>18</v>
      </c>
      <c r="BK81" s="277">
        <v>0</v>
      </c>
      <c r="BL81" s="277">
        <v>0</v>
      </c>
      <c r="BM81" s="277">
        <v>0</v>
      </c>
      <c r="BN81" s="277">
        <v>0</v>
      </c>
      <c r="BO81" s="277">
        <v>0</v>
      </c>
      <c r="BP81" s="277">
        <v>0</v>
      </c>
      <c r="BQ81" s="277">
        <v>0</v>
      </c>
      <c r="BR81" s="277">
        <v>0</v>
      </c>
      <c r="BS81" s="277">
        <v>0</v>
      </c>
      <c r="BT81" s="277">
        <v>0</v>
      </c>
      <c r="BU81" s="277">
        <v>16</v>
      </c>
      <c r="BV81" s="277">
        <v>0</v>
      </c>
      <c r="BW81" s="277">
        <v>0</v>
      </c>
      <c r="BX81" s="277">
        <v>0</v>
      </c>
      <c r="BY81" s="277">
        <v>0</v>
      </c>
      <c r="BZ81" s="277">
        <v>0</v>
      </c>
      <c r="CA81" s="277">
        <v>0</v>
      </c>
      <c r="CB81" s="277">
        <v>0</v>
      </c>
      <c r="CC81" s="277">
        <v>0</v>
      </c>
      <c r="CD81" s="277">
        <v>16</v>
      </c>
      <c r="CE81" s="277">
        <v>0</v>
      </c>
      <c r="CF81" s="277">
        <v>0</v>
      </c>
      <c r="CG81" s="277">
        <v>0</v>
      </c>
      <c r="CH81" s="277">
        <v>0</v>
      </c>
      <c r="CI81" s="277">
        <v>0</v>
      </c>
      <c r="CJ81" s="277">
        <v>12</v>
      </c>
      <c r="CK81" s="277">
        <v>0</v>
      </c>
      <c r="CL81" s="277">
        <v>0</v>
      </c>
      <c r="CM81" s="277">
        <v>0</v>
      </c>
      <c r="CN81" s="277">
        <v>6</v>
      </c>
      <c r="CO81" s="277">
        <v>0</v>
      </c>
      <c r="CP81" s="277">
        <v>15</v>
      </c>
      <c r="CQ81" s="277">
        <v>0</v>
      </c>
      <c r="CR81" s="277">
        <v>0</v>
      </c>
      <c r="CS81" s="277">
        <v>0</v>
      </c>
      <c r="CT81" s="277">
        <v>0</v>
      </c>
      <c r="CU81" s="277">
        <v>0</v>
      </c>
      <c r="CV81" s="277">
        <v>0</v>
      </c>
      <c r="CW81" s="277">
        <v>0</v>
      </c>
      <c r="CX81" s="277">
        <v>0</v>
      </c>
      <c r="CY81" s="277">
        <v>10</v>
      </c>
      <c r="CZ81" s="277">
        <v>0</v>
      </c>
      <c r="DA81" s="277">
        <v>0</v>
      </c>
      <c r="DB81" s="277">
        <v>0</v>
      </c>
      <c r="DC81" s="277">
        <v>0</v>
      </c>
      <c r="DD81" s="277">
        <v>0</v>
      </c>
      <c r="DE81" s="277">
        <v>0</v>
      </c>
      <c r="DF81" s="277">
        <v>0</v>
      </c>
      <c r="DG81" s="277">
        <v>0</v>
      </c>
      <c r="DH81" s="277">
        <v>0</v>
      </c>
      <c r="DI81" s="277">
        <v>0</v>
      </c>
      <c r="DJ81" s="277">
        <v>0</v>
      </c>
      <c r="DK81" s="277">
        <v>0</v>
      </c>
      <c r="DL81" s="277">
        <v>0</v>
      </c>
      <c r="DM81" s="277">
        <v>0</v>
      </c>
      <c r="DN81" s="277">
        <v>0</v>
      </c>
      <c r="DO81" s="277">
        <v>0</v>
      </c>
      <c r="DP81" s="277">
        <v>0</v>
      </c>
      <c r="DQ81" s="277">
        <v>0</v>
      </c>
      <c r="DR81" s="277">
        <v>0</v>
      </c>
      <c r="DS81" s="277">
        <v>0</v>
      </c>
      <c r="DT81" s="277">
        <v>0</v>
      </c>
      <c r="DU81" s="277">
        <v>0</v>
      </c>
      <c r="DV81" s="277">
        <v>0</v>
      </c>
      <c r="DW81" s="277">
        <v>0</v>
      </c>
      <c r="DX81" s="277">
        <v>0</v>
      </c>
      <c r="DY81" s="277">
        <v>0</v>
      </c>
      <c r="DZ81" s="277">
        <v>0</v>
      </c>
      <c r="EA81" s="277">
        <v>0</v>
      </c>
      <c r="EB81" s="277">
        <v>0</v>
      </c>
      <c r="EC81" s="277">
        <v>0</v>
      </c>
      <c r="ED81" s="277">
        <v>0</v>
      </c>
      <c r="EE81" s="277">
        <v>0</v>
      </c>
      <c r="EF81" s="277">
        <v>0</v>
      </c>
      <c r="EG81" s="277">
        <v>0</v>
      </c>
      <c r="EH81" s="277">
        <v>0</v>
      </c>
      <c r="EI81" s="277">
        <v>0</v>
      </c>
      <c r="EJ81" s="277">
        <v>0</v>
      </c>
      <c r="EK81" s="277">
        <v>0</v>
      </c>
      <c r="EL81" s="277">
        <v>0</v>
      </c>
      <c r="EM81" s="277">
        <v>0</v>
      </c>
      <c r="EN81" s="277">
        <v>0</v>
      </c>
      <c r="EO81" s="277">
        <v>0</v>
      </c>
      <c r="EP81" s="277">
        <v>0</v>
      </c>
      <c r="EQ81" s="277">
        <v>0</v>
      </c>
      <c r="ER81" s="277">
        <v>0</v>
      </c>
      <c r="ES81" s="277">
        <v>0</v>
      </c>
      <c r="ET81" s="277">
        <v>0</v>
      </c>
      <c r="EU81" s="277">
        <v>0</v>
      </c>
      <c r="EV81" s="277">
        <v>10</v>
      </c>
      <c r="EW81" s="277">
        <v>0</v>
      </c>
      <c r="EX81" s="277">
        <v>0</v>
      </c>
      <c r="EY81" s="277">
        <v>0</v>
      </c>
      <c r="EZ81" s="277">
        <v>0</v>
      </c>
      <c r="FA81" s="277">
        <v>0</v>
      </c>
      <c r="FB81" s="277">
        <v>0</v>
      </c>
      <c r="FC81" s="277">
        <v>0</v>
      </c>
      <c r="FD81" s="277">
        <v>0</v>
      </c>
      <c r="FE81" s="277">
        <v>0</v>
      </c>
      <c r="FF81" s="277">
        <v>0</v>
      </c>
      <c r="FG81" s="277">
        <v>0</v>
      </c>
      <c r="FH81" s="277">
        <v>0</v>
      </c>
      <c r="FI81" s="277">
        <v>0</v>
      </c>
      <c r="FJ81" s="277">
        <v>0</v>
      </c>
      <c r="FK81" s="277">
        <v>10</v>
      </c>
      <c r="FL81" s="277">
        <v>0</v>
      </c>
      <c r="FM81" s="277">
        <v>10</v>
      </c>
      <c r="FN81" s="277">
        <v>0</v>
      </c>
      <c r="FO81" s="277">
        <v>0</v>
      </c>
      <c r="FP81" s="277">
        <v>0</v>
      </c>
      <c r="FQ81" s="277">
        <v>0</v>
      </c>
      <c r="FR81" s="277">
        <v>0</v>
      </c>
      <c r="FS81" s="277">
        <v>0</v>
      </c>
      <c r="FT81" s="277">
        <v>0</v>
      </c>
      <c r="FU81" s="277">
        <v>0</v>
      </c>
      <c r="FV81" s="277">
        <v>0</v>
      </c>
      <c r="FW81" s="277">
        <v>0</v>
      </c>
      <c r="FX81" s="277">
        <v>0</v>
      </c>
      <c r="FY81" s="277">
        <v>0</v>
      </c>
      <c r="FZ81" s="277">
        <v>0</v>
      </c>
      <c r="GA81" s="277">
        <v>0</v>
      </c>
      <c r="GB81" s="277">
        <v>12</v>
      </c>
      <c r="GC81" s="277">
        <v>0</v>
      </c>
      <c r="GD81" s="277">
        <v>0</v>
      </c>
      <c r="GE81" s="277">
        <v>0</v>
      </c>
      <c r="GF81" s="277">
        <v>0</v>
      </c>
      <c r="GG81" s="277">
        <v>0</v>
      </c>
      <c r="GH81" s="277">
        <v>0</v>
      </c>
      <c r="GI81" s="277">
        <v>0</v>
      </c>
      <c r="GJ81" s="277">
        <v>0</v>
      </c>
      <c r="GK81" s="277">
        <v>0</v>
      </c>
      <c r="GL81" s="277">
        <v>0</v>
      </c>
      <c r="GM81" s="277">
        <v>0</v>
      </c>
      <c r="GN81" s="277">
        <v>0</v>
      </c>
      <c r="GO81" s="277">
        <v>0</v>
      </c>
      <c r="GP81" s="277">
        <v>0</v>
      </c>
      <c r="GQ81" s="277">
        <v>12</v>
      </c>
      <c r="GR81" s="277">
        <v>0</v>
      </c>
      <c r="GS81" s="277">
        <v>0</v>
      </c>
      <c r="GT81" s="277">
        <v>0</v>
      </c>
      <c r="GU81" s="277">
        <v>0</v>
      </c>
      <c r="GV81" s="277">
        <v>0</v>
      </c>
      <c r="GW81" s="277">
        <v>0</v>
      </c>
      <c r="GX81" s="277">
        <v>0</v>
      </c>
      <c r="GY81" s="277">
        <v>0</v>
      </c>
      <c r="GZ81" s="277">
        <v>0</v>
      </c>
      <c r="HA81" s="277">
        <v>0</v>
      </c>
      <c r="HB81" s="277">
        <v>0</v>
      </c>
      <c r="HC81" s="277">
        <v>0</v>
      </c>
      <c r="HD81" s="277">
        <v>11</v>
      </c>
      <c r="HE81" s="277">
        <v>0</v>
      </c>
      <c r="HF81" s="277">
        <v>5</v>
      </c>
      <c r="HG81" s="277">
        <v>0</v>
      </c>
      <c r="HH81" s="277">
        <v>0</v>
      </c>
      <c r="HI81" s="277">
        <v>0</v>
      </c>
      <c r="HJ81" s="277">
        <v>0</v>
      </c>
      <c r="HK81" s="277">
        <v>0</v>
      </c>
      <c r="HL81" s="277">
        <v>0</v>
      </c>
      <c r="HM81" s="277">
        <v>0</v>
      </c>
      <c r="HN81" s="277">
        <v>0</v>
      </c>
      <c r="HO81" s="277">
        <v>0</v>
      </c>
      <c r="HP81" s="277">
        <v>0</v>
      </c>
      <c r="HQ81" s="277">
        <v>0</v>
      </c>
      <c r="HR81" s="277">
        <v>0</v>
      </c>
      <c r="HS81" s="277">
        <v>1</v>
      </c>
      <c r="HT81" s="277">
        <v>0</v>
      </c>
      <c r="HU81" s="277">
        <v>5</v>
      </c>
      <c r="HV81" s="277">
        <v>0</v>
      </c>
      <c r="HW81" s="277">
        <v>0</v>
      </c>
      <c r="HX81" s="277">
        <v>0</v>
      </c>
      <c r="HY81" s="277">
        <v>0</v>
      </c>
      <c r="HZ81" s="277">
        <v>0</v>
      </c>
      <c r="IA81" s="277">
        <v>0</v>
      </c>
      <c r="IB81" s="277">
        <v>0</v>
      </c>
      <c r="IC81" s="277">
        <v>0</v>
      </c>
      <c r="ID81" s="277">
        <v>0</v>
      </c>
      <c r="IE81" s="277">
        <v>0</v>
      </c>
      <c r="IF81" s="277">
        <v>0</v>
      </c>
      <c r="IG81" s="277">
        <v>0</v>
      </c>
      <c r="IH81" s="277">
        <v>22</v>
      </c>
      <c r="II81" s="277">
        <v>0</v>
      </c>
      <c r="IJ81" s="277">
        <v>14</v>
      </c>
      <c r="IK81" s="277">
        <v>0</v>
      </c>
      <c r="IL81" s="277">
        <v>0</v>
      </c>
      <c r="IM81" s="277">
        <v>0</v>
      </c>
      <c r="IN81" s="277">
        <v>0</v>
      </c>
      <c r="IO81" s="277">
        <v>0</v>
      </c>
      <c r="IP81" s="277">
        <v>0</v>
      </c>
      <c r="IQ81" s="277">
        <v>0</v>
      </c>
      <c r="IR81" s="277">
        <v>0</v>
      </c>
      <c r="IS81" s="277">
        <v>0</v>
      </c>
      <c r="IT81" s="277">
        <v>0</v>
      </c>
      <c r="IU81" s="277">
        <v>0</v>
      </c>
      <c r="IV81" s="277">
        <v>0</v>
      </c>
      <c r="IW81" s="277">
        <v>0</v>
      </c>
      <c r="IX81" s="277">
        <v>0</v>
      </c>
      <c r="IY81" s="277">
        <v>17</v>
      </c>
      <c r="IZ81" s="277">
        <v>0</v>
      </c>
      <c r="JA81" s="277">
        <v>0</v>
      </c>
      <c r="JB81" s="277">
        <v>0</v>
      </c>
      <c r="JC81" s="277">
        <v>0</v>
      </c>
      <c r="JD81" s="277">
        <v>0</v>
      </c>
      <c r="JE81" s="277">
        <v>0</v>
      </c>
      <c r="JF81" s="277">
        <v>0</v>
      </c>
      <c r="JG81" s="277">
        <v>0</v>
      </c>
      <c r="JH81" s="277">
        <v>0</v>
      </c>
      <c r="JI81" s="277">
        <v>0</v>
      </c>
      <c r="JJ81" s="277">
        <v>0</v>
      </c>
      <c r="JK81" s="277">
        <v>0</v>
      </c>
      <c r="JL81" s="277">
        <v>0</v>
      </c>
      <c r="JM81" s="277">
        <v>0</v>
      </c>
      <c r="JN81" s="277">
        <v>0</v>
      </c>
      <c r="JO81" s="277">
        <v>0</v>
      </c>
      <c r="JP81" s="277">
        <v>0</v>
      </c>
      <c r="JQ81" s="277">
        <v>0</v>
      </c>
      <c r="JR81" s="277">
        <v>14</v>
      </c>
      <c r="JS81" s="277">
        <v>0</v>
      </c>
      <c r="JT81" s="277">
        <v>0</v>
      </c>
      <c r="JU81" s="277">
        <v>0</v>
      </c>
      <c r="JV81" s="277">
        <v>0</v>
      </c>
      <c r="JW81" s="277">
        <v>0</v>
      </c>
      <c r="JX81" s="277">
        <v>0</v>
      </c>
      <c r="JY81" s="277">
        <v>0</v>
      </c>
      <c r="JZ81" s="277">
        <v>0</v>
      </c>
      <c r="KA81" s="277">
        <v>14</v>
      </c>
      <c r="KB81" s="277">
        <v>0</v>
      </c>
      <c r="KC81" s="277">
        <v>0</v>
      </c>
      <c r="KD81" s="277">
        <v>0</v>
      </c>
      <c r="KE81" s="277">
        <v>0</v>
      </c>
      <c r="KF81" s="277">
        <v>0</v>
      </c>
      <c r="KG81" s="277">
        <v>0</v>
      </c>
      <c r="KH81" s="277">
        <v>0</v>
      </c>
      <c r="KI81" s="277">
        <v>0</v>
      </c>
      <c r="KJ81" s="277">
        <v>0</v>
      </c>
      <c r="KK81" s="277">
        <v>0</v>
      </c>
      <c r="KL81" s="277">
        <v>0</v>
      </c>
      <c r="KM81" s="277">
        <v>0</v>
      </c>
      <c r="KN81" s="277">
        <v>0</v>
      </c>
      <c r="KO81" s="277">
        <v>0</v>
      </c>
      <c r="KP81" s="277">
        <v>14</v>
      </c>
      <c r="KQ81" s="277">
        <v>0</v>
      </c>
      <c r="KR81" s="277">
        <v>0</v>
      </c>
      <c r="KS81" s="277">
        <v>0</v>
      </c>
      <c r="KT81" s="277">
        <v>0</v>
      </c>
      <c r="KU81" s="277">
        <v>0</v>
      </c>
      <c r="KV81" s="277">
        <v>0</v>
      </c>
      <c r="KW81" s="277">
        <v>0</v>
      </c>
      <c r="KX81" s="277">
        <v>0</v>
      </c>
      <c r="KY81" s="277">
        <v>0</v>
      </c>
      <c r="KZ81" s="277">
        <v>0</v>
      </c>
      <c r="LA81" s="277">
        <v>0</v>
      </c>
      <c r="LB81" s="277">
        <v>0</v>
      </c>
      <c r="LC81" s="277">
        <v>0</v>
      </c>
      <c r="LD81" s="277">
        <v>0</v>
      </c>
      <c r="LE81" s="277">
        <v>14</v>
      </c>
      <c r="LF81" s="277">
        <v>0</v>
      </c>
      <c r="LG81" s="277">
        <v>36</v>
      </c>
      <c r="LH81" s="277">
        <v>0</v>
      </c>
      <c r="LI81" s="277">
        <v>0</v>
      </c>
      <c r="LJ81" s="277">
        <v>24</v>
      </c>
      <c r="LK81" s="277">
        <v>0</v>
      </c>
      <c r="LL81" s="277">
        <v>0</v>
      </c>
      <c r="LM81" s="277">
        <v>0</v>
      </c>
      <c r="LN81" s="277">
        <v>0</v>
      </c>
      <c r="LO81" s="277">
        <v>0</v>
      </c>
      <c r="LP81" s="277">
        <v>0</v>
      </c>
      <c r="LQ81" s="277">
        <v>0</v>
      </c>
      <c r="LR81" s="277">
        <v>0</v>
      </c>
      <c r="LS81" s="277">
        <v>0</v>
      </c>
      <c r="LT81" s="277">
        <v>0</v>
      </c>
      <c r="LU81" s="277">
        <v>0</v>
      </c>
      <c r="LV81" s="277">
        <v>0</v>
      </c>
      <c r="LW81" s="277">
        <v>0</v>
      </c>
      <c r="LX81" s="277">
        <v>0</v>
      </c>
      <c r="LY81" s="277">
        <v>0</v>
      </c>
      <c r="LZ81" s="277">
        <v>0</v>
      </c>
      <c r="MA81" s="277">
        <v>0</v>
      </c>
      <c r="MB81" s="277">
        <v>0</v>
      </c>
      <c r="MC81" s="277">
        <v>0</v>
      </c>
      <c r="MD81" s="277">
        <v>0</v>
      </c>
      <c r="ME81" s="277">
        <v>26</v>
      </c>
      <c r="MF81" s="277">
        <v>9</v>
      </c>
      <c r="MG81" s="277">
        <v>0</v>
      </c>
      <c r="MH81" s="277">
        <v>0</v>
      </c>
      <c r="MI81" s="277">
        <v>0</v>
      </c>
      <c r="MJ81" s="277">
        <v>0</v>
      </c>
      <c r="MK81" s="277">
        <v>0</v>
      </c>
      <c r="ML81" s="277">
        <v>0</v>
      </c>
      <c r="MM81" s="277">
        <v>0</v>
      </c>
      <c r="MN81" s="277">
        <v>43</v>
      </c>
      <c r="MO81" s="277">
        <v>21</v>
      </c>
      <c r="MP81" s="277">
        <v>0</v>
      </c>
      <c r="MQ81" s="277">
        <v>0</v>
      </c>
      <c r="MR81" s="277">
        <v>7</v>
      </c>
      <c r="MS81" s="277">
        <v>0</v>
      </c>
      <c r="MT81" s="277">
        <v>0</v>
      </c>
      <c r="MU81" s="277">
        <v>9</v>
      </c>
      <c r="MV81" s="277">
        <v>0</v>
      </c>
      <c r="MW81" s="277">
        <v>0</v>
      </c>
      <c r="MX81" s="277">
        <v>79</v>
      </c>
      <c r="MY81" s="277">
        <v>0</v>
      </c>
      <c r="MZ81" s="277">
        <v>35</v>
      </c>
      <c r="NA81" s="277">
        <v>0</v>
      </c>
      <c r="NB81" s="277">
        <v>0</v>
      </c>
      <c r="NC81" s="277">
        <v>35</v>
      </c>
      <c r="ND81" s="277">
        <v>0</v>
      </c>
      <c r="NE81" s="277">
        <v>0</v>
      </c>
      <c r="NF81" s="277">
        <v>0</v>
      </c>
      <c r="NG81" s="277">
        <v>0</v>
      </c>
      <c r="NH81" s="277">
        <v>0</v>
      </c>
      <c r="NI81" s="277">
        <v>0</v>
      </c>
      <c r="NJ81" s="277">
        <v>0</v>
      </c>
      <c r="NK81" s="277">
        <v>0</v>
      </c>
      <c r="NL81" s="277">
        <v>0</v>
      </c>
      <c r="NM81" s="277">
        <v>0</v>
      </c>
      <c r="NN81" s="277">
        <v>0</v>
      </c>
      <c r="NO81" s="277">
        <v>0</v>
      </c>
      <c r="NP81" s="277">
        <v>0</v>
      </c>
      <c r="NQ81" s="277">
        <v>0</v>
      </c>
      <c r="NR81" s="277">
        <v>0</v>
      </c>
      <c r="NS81" s="277">
        <v>0</v>
      </c>
      <c r="NT81" s="277">
        <v>0</v>
      </c>
      <c r="NU81" s="277">
        <v>0</v>
      </c>
      <c r="NV81" s="277">
        <v>0</v>
      </c>
      <c r="NW81" s="277">
        <v>0</v>
      </c>
      <c r="NX81" s="277">
        <v>0</v>
      </c>
      <c r="NY81" s="277">
        <v>0</v>
      </c>
      <c r="NZ81" s="277">
        <v>0</v>
      </c>
      <c r="OA81" s="277">
        <v>0</v>
      </c>
      <c r="OB81" s="277">
        <v>5</v>
      </c>
      <c r="OC81" s="277">
        <v>0</v>
      </c>
      <c r="OD81" s="277">
        <v>0</v>
      </c>
      <c r="OE81" s="277">
        <v>0</v>
      </c>
      <c r="OF81" s="277">
        <v>0</v>
      </c>
      <c r="OG81" s="277">
        <v>0</v>
      </c>
      <c r="OH81" s="277">
        <v>1</v>
      </c>
      <c r="OI81" s="277">
        <v>0</v>
      </c>
      <c r="OJ81" s="277">
        <v>0</v>
      </c>
      <c r="OK81" s="277">
        <v>0</v>
      </c>
      <c r="OL81" s="277">
        <v>0</v>
      </c>
      <c r="OM81" s="277">
        <v>0</v>
      </c>
      <c r="ON81" s="277">
        <v>0</v>
      </c>
      <c r="OO81" s="277">
        <v>0</v>
      </c>
      <c r="OP81" s="277">
        <v>0</v>
      </c>
      <c r="OQ81" s="277">
        <v>0</v>
      </c>
      <c r="OR81" s="277">
        <v>0</v>
      </c>
      <c r="OS81" s="277">
        <v>14</v>
      </c>
      <c r="OT81" s="277">
        <v>0</v>
      </c>
      <c r="OU81" s="277">
        <v>0</v>
      </c>
      <c r="OV81" s="277">
        <v>0</v>
      </c>
      <c r="OW81" s="277">
        <v>0</v>
      </c>
      <c r="OX81" s="277">
        <v>0</v>
      </c>
      <c r="OY81" s="277">
        <v>0</v>
      </c>
      <c r="OZ81" s="277">
        <v>2</v>
      </c>
      <c r="PA81" s="277">
        <v>0</v>
      </c>
      <c r="PB81" s="277">
        <v>0</v>
      </c>
      <c r="PC81" s="277">
        <v>0</v>
      </c>
      <c r="PD81" s="277">
        <v>0</v>
      </c>
      <c r="PE81" s="277">
        <v>0</v>
      </c>
      <c r="PF81" s="277">
        <v>6</v>
      </c>
      <c r="PG81" s="277">
        <v>0</v>
      </c>
      <c r="PH81" s="277">
        <v>14</v>
      </c>
      <c r="PI81" s="277">
        <v>0</v>
      </c>
      <c r="PJ81" s="277">
        <v>0</v>
      </c>
      <c r="PK81" s="277">
        <v>0</v>
      </c>
      <c r="PL81" s="277">
        <v>0</v>
      </c>
      <c r="PM81" s="277">
        <v>0</v>
      </c>
      <c r="PN81" s="277">
        <v>0</v>
      </c>
      <c r="PO81" s="277">
        <v>0</v>
      </c>
      <c r="PP81" s="277">
        <v>0</v>
      </c>
      <c r="PQ81" s="277">
        <v>0</v>
      </c>
      <c r="PR81" s="277">
        <v>0</v>
      </c>
      <c r="PS81" s="277">
        <v>0</v>
      </c>
      <c r="PT81" s="277">
        <v>0</v>
      </c>
      <c r="PU81" s="277">
        <v>0</v>
      </c>
      <c r="PV81" s="277">
        <v>0</v>
      </c>
      <c r="PW81" s="277">
        <v>0</v>
      </c>
      <c r="PX81" s="277">
        <v>0</v>
      </c>
      <c r="PY81" s="277">
        <v>0</v>
      </c>
      <c r="PZ81" s="277">
        <v>0</v>
      </c>
      <c r="QA81" s="277">
        <v>0</v>
      </c>
      <c r="QB81" s="277">
        <v>0</v>
      </c>
      <c r="QC81" s="277">
        <v>0</v>
      </c>
      <c r="QD81" s="277">
        <v>0</v>
      </c>
      <c r="QE81" s="277">
        <v>0</v>
      </c>
      <c r="QF81" s="277">
        <v>0</v>
      </c>
      <c r="QG81" s="277">
        <v>0</v>
      </c>
      <c r="QH81" s="277">
        <v>0</v>
      </c>
      <c r="QI81" s="277">
        <v>0</v>
      </c>
      <c r="QJ81" s="277">
        <v>6</v>
      </c>
      <c r="QK81" s="277">
        <v>0</v>
      </c>
      <c r="QL81" s="277">
        <v>14</v>
      </c>
      <c r="QM81" s="277">
        <v>0</v>
      </c>
      <c r="QN81" s="277">
        <v>0</v>
      </c>
      <c r="QO81" s="277">
        <v>0</v>
      </c>
      <c r="QP81" s="277">
        <v>0</v>
      </c>
      <c r="QQ81" s="277">
        <v>0</v>
      </c>
      <c r="QR81" s="277">
        <v>0</v>
      </c>
      <c r="QS81" s="277">
        <v>0</v>
      </c>
      <c r="QT81" s="277">
        <v>0</v>
      </c>
      <c r="QU81" s="277">
        <v>0</v>
      </c>
      <c r="QV81" s="277">
        <v>0</v>
      </c>
      <c r="QW81" s="277">
        <v>0</v>
      </c>
      <c r="QX81" s="277">
        <v>0</v>
      </c>
      <c r="QY81" s="277">
        <v>0</v>
      </c>
      <c r="QZ81" s="277">
        <v>0</v>
      </c>
      <c r="RA81" s="277">
        <v>0</v>
      </c>
      <c r="RB81" s="277">
        <v>0</v>
      </c>
      <c r="RC81" s="277">
        <v>0</v>
      </c>
      <c r="RD81" s="277">
        <v>0</v>
      </c>
      <c r="RE81" s="277">
        <v>0</v>
      </c>
      <c r="RF81" s="277">
        <v>0</v>
      </c>
      <c r="RG81" s="277">
        <v>0</v>
      </c>
      <c r="RH81" s="277">
        <v>0</v>
      </c>
      <c r="RI81" s="277">
        <v>0</v>
      </c>
      <c r="RJ81" s="277">
        <v>0</v>
      </c>
      <c r="RK81" s="277">
        <v>0</v>
      </c>
      <c r="RL81" s="277">
        <v>0</v>
      </c>
      <c r="RM81" s="277">
        <v>0</v>
      </c>
      <c r="RN81" s="277">
        <v>20</v>
      </c>
      <c r="RO81" s="277">
        <v>0</v>
      </c>
      <c r="RP81" s="277">
        <v>25</v>
      </c>
      <c r="RQ81" s="277">
        <v>0</v>
      </c>
      <c r="RR81" s="277">
        <v>0</v>
      </c>
      <c r="RS81" s="277">
        <v>0</v>
      </c>
      <c r="RT81" s="277">
        <v>28</v>
      </c>
      <c r="RU81" s="277">
        <v>0</v>
      </c>
      <c r="RV81" s="277">
        <v>0</v>
      </c>
      <c r="RW81" s="277">
        <v>0</v>
      </c>
      <c r="RX81" s="277">
        <v>0</v>
      </c>
      <c r="RY81" s="277">
        <v>19</v>
      </c>
      <c r="RZ81" s="277">
        <v>0</v>
      </c>
      <c r="SA81" s="277">
        <v>0</v>
      </c>
      <c r="SB81" s="277">
        <v>0</v>
      </c>
      <c r="SC81" s="277">
        <v>0</v>
      </c>
      <c r="SD81" s="277">
        <v>0</v>
      </c>
      <c r="SE81" s="277">
        <v>42</v>
      </c>
      <c r="SF81" s="277">
        <v>0</v>
      </c>
      <c r="SG81" s="277">
        <v>0</v>
      </c>
      <c r="SH81" s="277">
        <v>0</v>
      </c>
      <c r="SI81" s="277">
        <v>0</v>
      </c>
      <c r="SJ81" s="277">
        <v>0</v>
      </c>
      <c r="SK81" s="277">
        <v>0</v>
      </c>
      <c r="SL81" s="277">
        <v>0</v>
      </c>
      <c r="SM81" s="277">
        <v>0</v>
      </c>
      <c r="SN81" s="277">
        <v>0</v>
      </c>
      <c r="SO81" s="277">
        <v>0</v>
      </c>
      <c r="SP81" s="277">
        <v>0</v>
      </c>
      <c r="SQ81" s="277">
        <v>0</v>
      </c>
      <c r="SR81" s="277">
        <v>0</v>
      </c>
      <c r="SS81" s="277">
        <v>0</v>
      </c>
      <c r="ST81" s="277">
        <v>0</v>
      </c>
      <c r="SU81" s="277">
        <v>0</v>
      </c>
      <c r="SV81" s="277">
        <v>0</v>
      </c>
      <c r="SW81" s="277">
        <v>0</v>
      </c>
      <c r="SX81" s="277">
        <v>0</v>
      </c>
      <c r="SY81" s="277">
        <v>0</v>
      </c>
      <c r="SZ81" s="277">
        <v>0</v>
      </c>
      <c r="TA81" s="277">
        <v>20</v>
      </c>
      <c r="TB81" s="277">
        <v>0</v>
      </c>
      <c r="TC81" s="277">
        <v>31</v>
      </c>
      <c r="TD81" s="277">
        <v>25</v>
      </c>
      <c r="TE81" s="277">
        <v>0</v>
      </c>
      <c r="TF81" s="277">
        <v>0</v>
      </c>
      <c r="TG81" s="277">
        <v>9</v>
      </c>
      <c r="TH81" s="277">
        <v>0</v>
      </c>
      <c r="TI81" s="277">
        <v>64</v>
      </c>
      <c r="TJ81" s="277">
        <v>0</v>
      </c>
      <c r="TK81" s="277">
        <v>0</v>
      </c>
      <c r="TL81" s="277">
        <v>0</v>
      </c>
      <c r="TM81" s="277">
        <v>0</v>
      </c>
      <c r="TN81" s="277">
        <v>0</v>
      </c>
      <c r="TO81" s="277">
        <v>0</v>
      </c>
      <c r="TP81" s="277">
        <v>0</v>
      </c>
      <c r="TQ81" s="277">
        <v>0</v>
      </c>
      <c r="TR81" s="277">
        <v>0</v>
      </c>
      <c r="TS81" s="277">
        <v>0</v>
      </c>
      <c r="TT81" s="277">
        <v>0</v>
      </c>
      <c r="TU81" s="277">
        <v>0</v>
      </c>
      <c r="TV81" s="277">
        <v>15</v>
      </c>
      <c r="TW81" s="277">
        <v>0</v>
      </c>
      <c r="TX81" s="277">
        <v>0</v>
      </c>
      <c r="TY81" s="277">
        <v>15</v>
      </c>
      <c r="TZ81" s="277">
        <v>0</v>
      </c>
      <c r="UA81" s="277">
        <v>0</v>
      </c>
      <c r="UB81" s="277">
        <v>9</v>
      </c>
      <c r="UC81" s="277">
        <v>0</v>
      </c>
      <c r="UD81" s="277">
        <v>0</v>
      </c>
      <c r="UE81" s="277">
        <v>13</v>
      </c>
      <c r="UF81" s="277">
        <v>0</v>
      </c>
      <c r="UG81" s="277">
        <v>0</v>
      </c>
      <c r="UH81" s="277">
        <v>11</v>
      </c>
      <c r="UI81" s="277">
        <v>0</v>
      </c>
      <c r="UJ81" s="277">
        <v>0</v>
      </c>
      <c r="UK81" s="277">
        <v>0</v>
      </c>
      <c r="UL81" s="277">
        <v>0</v>
      </c>
      <c r="UM81" s="277">
        <v>0</v>
      </c>
      <c r="UN81" s="277">
        <v>14</v>
      </c>
      <c r="UO81" s="277">
        <v>0</v>
      </c>
      <c r="UP81" s="277">
        <v>0</v>
      </c>
      <c r="UQ81" s="277">
        <v>0</v>
      </c>
      <c r="UR81" s="277">
        <v>0</v>
      </c>
      <c r="US81" s="277">
        <v>0</v>
      </c>
      <c r="UT81" s="277">
        <v>0</v>
      </c>
      <c r="UU81" s="277">
        <v>0</v>
      </c>
      <c r="UV81" s="277">
        <v>0</v>
      </c>
      <c r="UW81" s="277">
        <v>0</v>
      </c>
      <c r="UX81" s="277">
        <v>0</v>
      </c>
      <c r="UY81" s="277">
        <v>0</v>
      </c>
      <c r="UZ81" s="277">
        <v>51</v>
      </c>
      <c r="VA81" s="277">
        <v>0</v>
      </c>
      <c r="VB81" s="277">
        <v>0</v>
      </c>
      <c r="VC81" s="277">
        <v>0</v>
      </c>
      <c r="VD81" s="277">
        <v>0</v>
      </c>
      <c r="VE81" s="277">
        <v>0</v>
      </c>
      <c r="VF81" s="277">
        <v>26</v>
      </c>
      <c r="VG81" s="277">
        <v>0</v>
      </c>
      <c r="VH81" s="277">
        <v>0</v>
      </c>
      <c r="VI81" s="277">
        <v>0</v>
      </c>
      <c r="VJ81" s="277">
        <v>0</v>
      </c>
      <c r="VK81" s="277">
        <v>0</v>
      </c>
      <c r="VL81" s="277">
        <v>0</v>
      </c>
      <c r="VM81" s="277">
        <v>0</v>
      </c>
      <c r="VN81" s="277">
        <v>0</v>
      </c>
      <c r="VO81" s="277">
        <v>0</v>
      </c>
      <c r="VP81" s="277">
        <v>0</v>
      </c>
      <c r="VQ81" s="277">
        <v>0</v>
      </c>
      <c r="VR81" s="277">
        <v>0</v>
      </c>
      <c r="VS81" s="277">
        <v>0</v>
      </c>
      <c r="VT81" s="277">
        <v>0</v>
      </c>
      <c r="VU81" s="277">
        <v>0</v>
      </c>
      <c r="VV81" s="277">
        <v>0</v>
      </c>
      <c r="VW81" s="277">
        <v>0</v>
      </c>
      <c r="VX81" s="277">
        <v>0</v>
      </c>
      <c r="VY81" s="277">
        <v>0</v>
      </c>
      <c r="VZ81" s="277">
        <v>0</v>
      </c>
      <c r="WA81" s="277">
        <v>0</v>
      </c>
      <c r="WB81" s="277">
        <v>0</v>
      </c>
      <c r="WC81" s="277">
        <v>0</v>
      </c>
      <c r="WD81" s="277">
        <v>21</v>
      </c>
      <c r="WE81" s="277">
        <v>0</v>
      </c>
      <c r="WF81" s="277">
        <v>0</v>
      </c>
      <c r="WG81" s="277">
        <v>0</v>
      </c>
      <c r="WH81" s="277">
        <v>0</v>
      </c>
      <c r="WI81" s="277">
        <v>0</v>
      </c>
      <c r="WJ81" s="277">
        <v>14</v>
      </c>
      <c r="WK81" s="277">
        <v>0</v>
      </c>
      <c r="WL81" s="277">
        <v>0</v>
      </c>
      <c r="WM81" s="277">
        <v>0</v>
      </c>
      <c r="WN81" s="277">
        <v>0</v>
      </c>
      <c r="WO81" s="277">
        <v>0</v>
      </c>
      <c r="WP81" s="277">
        <v>0</v>
      </c>
      <c r="WQ81" s="277">
        <v>0</v>
      </c>
      <c r="WR81" s="277">
        <v>0</v>
      </c>
      <c r="WS81" s="277">
        <v>0</v>
      </c>
      <c r="WT81" s="277">
        <v>0</v>
      </c>
      <c r="WU81" s="277">
        <v>0</v>
      </c>
      <c r="WV81" s="277">
        <v>0</v>
      </c>
      <c r="WW81" s="277">
        <v>0</v>
      </c>
      <c r="WX81" s="277">
        <v>0</v>
      </c>
      <c r="WY81" s="277">
        <v>0</v>
      </c>
      <c r="WZ81" s="277">
        <v>0</v>
      </c>
      <c r="XA81" s="277">
        <v>0</v>
      </c>
      <c r="XB81" s="277">
        <v>0</v>
      </c>
      <c r="XC81" s="277">
        <v>0</v>
      </c>
      <c r="XD81" s="277">
        <v>0</v>
      </c>
      <c r="XE81" s="277">
        <v>0</v>
      </c>
      <c r="XF81" s="277">
        <v>0</v>
      </c>
      <c r="XG81" s="277">
        <v>0</v>
      </c>
      <c r="XH81" s="277">
        <v>17</v>
      </c>
      <c r="XI81" s="277">
        <v>0</v>
      </c>
      <c r="XJ81" s="277">
        <v>0</v>
      </c>
      <c r="XK81" s="277">
        <v>0</v>
      </c>
      <c r="XL81" s="277">
        <v>0</v>
      </c>
      <c r="XM81" s="277">
        <v>0</v>
      </c>
      <c r="XN81" s="277">
        <v>22</v>
      </c>
      <c r="XO81" s="277">
        <v>0</v>
      </c>
      <c r="XP81" s="277">
        <v>0</v>
      </c>
      <c r="XQ81" s="277">
        <v>14</v>
      </c>
      <c r="XR81" s="277">
        <v>0</v>
      </c>
      <c r="XS81" s="277">
        <v>0</v>
      </c>
      <c r="XT81" s="277">
        <v>9</v>
      </c>
      <c r="XU81" s="277">
        <v>0</v>
      </c>
      <c r="XV81" s="277">
        <v>0</v>
      </c>
      <c r="XW81" s="277">
        <v>0</v>
      </c>
      <c r="XX81" s="277">
        <v>0</v>
      </c>
      <c r="XY81" s="277">
        <v>0</v>
      </c>
      <c r="XZ81" s="277">
        <v>0</v>
      </c>
      <c r="YA81" s="277">
        <v>0</v>
      </c>
      <c r="YB81" s="277">
        <v>0</v>
      </c>
      <c r="YC81" s="277">
        <v>0</v>
      </c>
      <c r="YD81" s="277">
        <v>0</v>
      </c>
      <c r="YE81" s="277">
        <v>0</v>
      </c>
      <c r="YF81" s="277">
        <v>0</v>
      </c>
      <c r="YG81" s="277">
        <v>0</v>
      </c>
      <c r="YH81" s="277">
        <v>0</v>
      </c>
      <c r="YI81" s="277">
        <v>0</v>
      </c>
      <c r="YJ81" s="277">
        <v>0</v>
      </c>
      <c r="YK81" s="277">
        <v>0</v>
      </c>
      <c r="YL81" s="277">
        <v>27</v>
      </c>
      <c r="YM81" s="277">
        <v>0</v>
      </c>
      <c r="YN81" s="277">
        <v>0</v>
      </c>
      <c r="YO81" s="277">
        <v>0</v>
      </c>
      <c r="YP81" s="277">
        <v>0</v>
      </c>
      <c r="YQ81" s="277">
        <v>0</v>
      </c>
      <c r="YR81" s="277">
        <v>30</v>
      </c>
      <c r="YS81" s="277">
        <v>0</v>
      </c>
      <c r="YT81" s="277">
        <v>0</v>
      </c>
      <c r="YU81" s="277">
        <v>5</v>
      </c>
      <c r="YV81" s="277">
        <v>0</v>
      </c>
      <c r="YW81" s="277">
        <v>0</v>
      </c>
      <c r="YX81" s="277">
        <v>0</v>
      </c>
      <c r="YY81" s="277">
        <v>0</v>
      </c>
      <c r="YZ81" s="277">
        <v>0</v>
      </c>
      <c r="ZA81" s="277">
        <v>0</v>
      </c>
      <c r="ZB81" s="277">
        <v>0</v>
      </c>
      <c r="ZC81" s="277">
        <v>0</v>
      </c>
      <c r="ZD81" s="277">
        <v>0</v>
      </c>
      <c r="ZE81" s="277">
        <v>0</v>
      </c>
      <c r="ZF81" s="277">
        <v>0</v>
      </c>
      <c r="ZG81" s="277">
        <v>0</v>
      </c>
      <c r="ZH81" s="277">
        <v>0</v>
      </c>
      <c r="ZI81" s="277">
        <v>0</v>
      </c>
      <c r="ZJ81" s="277">
        <v>0</v>
      </c>
      <c r="ZK81" s="277">
        <v>0</v>
      </c>
      <c r="ZL81" s="277">
        <v>0</v>
      </c>
      <c r="ZM81" s="277">
        <v>0</v>
      </c>
      <c r="ZN81" s="277">
        <v>0</v>
      </c>
      <c r="ZO81" s="277">
        <v>0</v>
      </c>
      <c r="ZP81" s="277">
        <v>20</v>
      </c>
      <c r="ZQ81" s="277">
        <v>0</v>
      </c>
      <c r="ZR81" s="277">
        <v>41</v>
      </c>
      <c r="ZS81" s="277">
        <v>0</v>
      </c>
      <c r="ZT81" s="277">
        <v>0</v>
      </c>
      <c r="ZU81" s="277">
        <v>0</v>
      </c>
      <c r="ZV81" s="277">
        <v>0</v>
      </c>
      <c r="ZW81" s="277">
        <v>0</v>
      </c>
      <c r="ZX81" s="277">
        <v>0</v>
      </c>
      <c r="ZY81" s="277">
        <v>0</v>
      </c>
      <c r="ZZ81" s="277">
        <v>0</v>
      </c>
      <c r="AAA81" s="277">
        <v>0</v>
      </c>
      <c r="AAB81" s="277">
        <v>0</v>
      </c>
      <c r="AAC81" s="277">
        <v>0</v>
      </c>
      <c r="AAD81" s="277">
        <v>0</v>
      </c>
      <c r="AAE81" s="277">
        <v>0</v>
      </c>
      <c r="AAF81" s="277">
        <v>0</v>
      </c>
      <c r="AAG81" s="277">
        <v>0</v>
      </c>
      <c r="AAH81" s="277">
        <v>0</v>
      </c>
      <c r="AAI81" s="277">
        <v>0</v>
      </c>
      <c r="AAJ81" s="277">
        <v>0</v>
      </c>
      <c r="AAK81" s="277">
        <v>0</v>
      </c>
      <c r="AAL81" s="277">
        <v>0</v>
      </c>
      <c r="AAM81" s="277">
        <v>0</v>
      </c>
      <c r="AAN81" s="277">
        <v>0</v>
      </c>
      <c r="AAO81" s="277">
        <v>0</v>
      </c>
      <c r="AAP81" s="277">
        <v>0</v>
      </c>
      <c r="AAQ81" s="277">
        <v>0</v>
      </c>
      <c r="AAR81" s="277">
        <v>0</v>
      </c>
      <c r="AAS81" s="277">
        <v>0</v>
      </c>
      <c r="AAT81" s="181"/>
    </row>
    <row r="82" spans="3:722" x14ac:dyDescent="0.3">
      <c r="C82">
        <f>VLOOKUP($F82,Old!$C$23:$G$42,5,FALSE)</f>
        <v>1</v>
      </c>
      <c r="D82" s="3" t="s">
        <v>449</v>
      </c>
      <c r="F82" s="3">
        <v>666506</v>
      </c>
      <c r="G82" s="3" t="s">
        <v>71</v>
      </c>
      <c r="H82" s="275" t="str">
        <f t="shared" si="143"/>
        <v/>
      </c>
      <c r="I82" s="135">
        <f t="shared" si="143"/>
        <v>23.696969696969695</v>
      </c>
      <c r="J82" s="276" t="str">
        <f t="shared" si="143"/>
        <v/>
      </c>
      <c r="K82" s="275" t="str" cm="1">
        <f t="array" ref="K82">IFERROR(_xlfn.STDEV.S(IF(($AA$19:$AAN$19=K$20)*($AF82:$AAS82&gt;10), $AF82:$AAS82)),"")</f>
        <v/>
      </c>
      <c r="L82" s="135" cm="1">
        <f t="array" ref="L82">IFERROR(_xlfn.STDEV.S(IF(($AA$19:$AAN$19=L$20)*($AF82:$AAS82&gt;10), $AF82:$AAS82)),"")</f>
        <v>12.463659295339511</v>
      </c>
      <c r="M82" s="276" t="str" cm="1">
        <f t="array" ref="M82">IFERROR(_xlfn.STDEV.S(IF(($AA$19:$AAN$19=M$20)*($AF82:$AAS82&gt;10), $AF82:$AAS82)),"")</f>
        <v/>
      </c>
      <c r="N82" s="275">
        <f t="shared" si="144"/>
        <v>0</v>
      </c>
      <c r="O82" s="135">
        <f t="shared" si="144"/>
        <v>54</v>
      </c>
      <c r="P82" s="276">
        <f t="shared" si="144"/>
        <v>0</v>
      </c>
      <c r="Q82" s="275" t="str">
        <f t="shared" si="145"/>
        <v/>
      </c>
      <c r="R82" s="135" t="str">
        <f t="shared" si="145"/>
        <v/>
      </c>
      <c r="S82" s="135" t="str">
        <f t="shared" si="145"/>
        <v/>
      </c>
      <c r="T82" s="135" t="str">
        <f t="shared" si="145"/>
        <v/>
      </c>
      <c r="U82" s="276" t="str">
        <f t="shared" si="145"/>
        <v/>
      </c>
      <c r="V82" s="275">
        <f t="shared" si="145"/>
        <v>26.3</v>
      </c>
      <c r="W82" s="135">
        <f t="shared" si="145"/>
        <v>29.2</v>
      </c>
      <c r="X82" s="135">
        <f t="shared" si="145"/>
        <v>21.125</v>
      </c>
      <c r="Y82" s="135">
        <f t="shared" si="145"/>
        <v>21.166666666666668</v>
      </c>
      <c r="Z82" s="276">
        <f t="shared" si="145"/>
        <v>19.25</v>
      </c>
      <c r="AA82" s="275" t="str">
        <f t="shared" si="145"/>
        <v/>
      </c>
      <c r="AB82" s="135" t="str">
        <f t="shared" si="145"/>
        <v/>
      </c>
      <c r="AC82" s="135" t="str">
        <f t="shared" si="145"/>
        <v/>
      </c>
      <c r="AD82" s="135" t="str">
        <f t="shared" si="145"/>
        <v/>
      </c>
      <c r="AE82" s="276" t="str">
        <f t="shared" si="145"/>
        <v/>
      </c>
      <c r="AF82" s="277">
        <v>0</v>
      </c>
      <c r="AG82" s="277">
        <v>0</v>
      </c>
      <c r="AH82" s="277">
        <v>0</v>
      </c>
      <c r="AI82" s="277">
        <v>0</v>
      </c>
      <c r="AJ82" s="277">
        <v>0</v>
      </c>
      <c r="AK82" s="277">
        <v>0</v>
      </c>
      <c r="AL82" s="277">
        <v>0</v>
      </c>
      <c r="AM82" s="277">
        <v>0</v>
      </c>
      <c r="AN82" s="277">
        <v>0</v>
      </c>
      <c r="AO82" s="277">
        <v>0</v>
      </c>
      <c r="AP82" s="277">
        <v>0</v>
      </c>
      <c r="AQ82" s="277">
        <v>0</v>
      </c>
      <c r="AR82" s="277">
        <v>0</v>
      </c>
      <c r="AS82" s="277">
        <v>0</v>
      </c>
      <c r="AT82" s="277">
        <v>0</v>
      </c>
      <c r="AU82" s="277">
        <v>0</v>
      </c>
      <c r="AV82" s="277">
        <v>0</v>
      </c>
      <c r="AW82" s="277">
        <v>0</v>
      </c>
      <c r="AX82" s="277">
        <v>0</v>
      </c>
      <c r="AY82" s="277">
        <v>12</v>
      </c>
      <c r="AZ82" s="277">
        <v>0</v>
      </c>
      <c r="BA82" s="277">
        <v>0</v>
      </c>
      <c r="BB82" s="277">
        <v>20</v>
      </c>
      <c r="BC82" s="277">
        <v>0</v>
      </c>
      <c r="BD82" s="277">
        <v>0</v>
      </c>
      <c r="BE82" s="277">
        <v>10</v>
      </c>
      <c r="BF82" s="277">
        <v>0</v>
      </c>
      <c r="BG82" s="277">
        <v>0</v>
      </c>
      <c r="BH82" s="277">
        <v>0</v>
      </c>
      <c r="BI82" s="277">
        <v>0</v>
      </c>
      <c r="BJ82" s="277">
        <v>0</v>
      </c>
      <c r="BK82" s="277">
        <v>0</v>
      </c>
      <c r="BL82" s="277">
        <v>0</v>
      </c>
      <c r="BM82" s="277">
        <v>0</v>
      </c>
      <c r="BN82" s="277">
        <v>7</v>
      </c>
      <c r="BO82" s="277">
        <v>0</v>
      </c>
      <c r="BP82" s="277">
        <v>0</v>
      </c>
      <c r="BQ82" s="277">
        <v>14</v>
      </c>
      <c r="BR82" s="277">
        <v>0</v>
      </c>
      <c r="BS82" s="277">
        <v>0</v>
      </c>
      <c r="BT82" s="277">
        <v>7</v>
      </c>
      <c r="BU82" s="277">
        <v>0</v>
      </c>
      <c r="BV82" s="277">
        <v>0</v>
      </c>
      <c r="BW82" s="277">
        <v>0</v>
      </c>
      <c r="BX82" s="277">
        <v>0</v>
      </c>
      <c r="BY82" s="277">
        <v>0</v>
      </c>
      <c r="BZ82" s="277">
        <v>0</v>
      </c>
      <c r="CA82" s="277">
        <v>0</v>
      </c>
      <c r="CB82" s="277">
        <v>0</v>
      </c>
      <c r="CC82" s="277">
        <v>5</v>
      </c>
      <c r="CD82" s="277">
        <v>0</v>
      </c>
      <c r="CE82" s="277">
        <v>0</v>
      </c>
      <c r="CF82" s="277">
        <v>0</v>
      </c>
      <c r="CG82" s="277">
        <v>0</v>
      </c>
      <c r="CH82" s="277">
        <v>0</v>
      </c>
      <c r="CI82" s="277">
        <v>0</v>
      </c>
      <c r="CJ82" s="277">
        <v>0</v>
      </c>
      <c r="CK82" s="277">
        <v>0</v>
      </c>
      <c r="CL82" s="277">
        <v>8</v>
      </c>
      <c r="CM82" s="277">
        <v>0</v>
      </c>
      <c r="CN82" s="277">
        <v>0</v>
      </c>
      <c r="CO82" s="277">
        <v>0</v>
      </c>
      <c r="CP82" s="277">
        <v>0</v>
      </c>
      <c r="CQ82" s="277">
        <v>0</v>
      </c>
      <c r="CR82" s="277">
        <v>0</v>
      </c>
      <c r="CS82" s="277">
        <v>0</v>
      </c>
      <c r="CT82" s="277">
        <v>0</v>
      </c>
      <c r="CU82" s="277">
        <v>6</v>
      </c>
      <c r="CV82" s="277">
        <v>0</v>
      </c>
      <c r="CW82" s="277">
        <v>0</v>
      </c>
      <c r="CX82" s="277">
        <v>6</v>
      </c>
      <c r="CY82" s="277">
        <v>0</v>
      </c>
      <c r="CZ82" s="277">
        <v>0</v>
      </c>
      <c r="DA82" s="277">
        <v>6</v>
      </c>
      <c r="DB82" s="277">
        <v>0</v>
      </c>
      <c r="DC82" s="277">
        <v>0</v>
      </c>
      <c r="DD82" s="277">
        <v>0</v>
      </c>
      <c r="DE82" s="277">
        <v>0</v>
      </c>
      <c r="DF82" s="277">
        <v>0</v>
      </c>
      <c r="DG82" s="277">
        <v>0</v>
      </c>
      <c r="DH82" s="277">
        <v>0</v>
      </c>
      <c r="DI82" s="277">
        <v>0</v>
      </c>
      <c r="DJ82" s="277">
        <v>0</v>
      </c>
      <c r="DK82" s="277">
        <v>0</v>
      </c>
      <c r="DL82" s="277">
        <v>0</v>
      </c>
      <c r="DM82" s="277">
        <v>3</v>
      </c>
      <c r="DN82" s="277">
        <v>0</v>
      </c>
      <c r="DO82" s="277">
        <v>0</v>
      </c>
      <c r="DP82" s="277">
        <v>0</v>
      </c>
      <c r="DQ82" s="277">
        <v>0</v>
      </c>
      <c r="DR82" s="277">
        <v>0</v>
      </c>
      <c r="DS82" s="277">
        <v>0</v>
      </c>
      <c r="DT82" s="277">
        <v>0</v>
      </c>
      <c r="DU82" s="277">
        <v>0</v>
      </c>
      <c r="DV82" s="277">
        <v>0</v>
      </c>
      <c r="DW82" s="277">
        <v>0</v>
      </c>
      <c r="DX82" s="277">
        <v>0</v>
      </c>
      <c r="DY82" s="277">
        <v>3</v>
      </c>
      <c r="DZ82" s="277">
        <v>0</v>
      </c>
      <c r="EA82" s="277">
        <v>0</v>
      </c>
      <c r="EB82" s="277">
        <v>15</v>
      </c>
      <c r="EC82" s="277">
        <v>0</v>
      </c>
      <c r="ED82" s="277">
        <v>0</v>
      </c>
      <c r="EE82" s="277">
        <v>13</v>
      </c>
      <c r="EF82" s="277">
        <v>0</v>
      </c>
      <c r="EG82" s="277">
        <v>0</v>
      </c>
      <c r="EH82" s="277">
        <v>0</v>
      </c>
      <c r="EI82" s="277">
        <v>0</v>
      </c>
      <c r="EJ82" s="277">
        <v>0</v>
      </c>
      <c r="EK82" s="277">
        <v>6</v>
      </c>
      <c r="EL82" s="277">
        <v>0</v>
      </c>
      <c r="EM82" s="277">
        <v>0</v>
      </c>
      <c r="EN82" s="277">
        <v>0</v>
      </c>
      <c r="EO82" s="277">
        <v>0</v>
      </c>
      <c r="EP82" s="277">
        <v>0</v>
      </c>
      <c r="EQ82" s="277">
        <v>0</v>
      </c>
      <c r="ER82" s="277">
        <v>0</v>
      </c>
      <c r="ES82" s="277">
        <v>0</v>
      </c>
      <c r="ET82" s="277">
        <v>0</v>
      </c>
      <c r="EU82" s="277">
        <v>0</v>
      </c>
      <c r="EV82" s="277">
        <v>0</v>
      </c>
      <c r="EW82" s="277">
        <v>17</v>
      </c>
      <c r="EX82" s="277">
        <v>0</v>
      </c>
      <c r="EY82" s="277">
        <v>0</v>
      </c>
      <c r="EZ82" s="277">
        <v>10</v>
      </c>
      <c r="FA82" s="277">
        <v>0</v>
      </c>
      <c r="FB82" s="277">
        <v>0</v>
      </c>
      <c r="FC82" s="277">
        <v>1</v>
      </c>
      <c r="FD82" s="277">
        <v>0</v>
      </c>
      <c r="FE82" s="277">
        <v>0</v>
      </c>
      <c r="FF82" s="277">
        <v>15</v>
      </c>
      <c r="FG82" s="277">
        <v>0</v>
      </c>
      <c r="FH82" s="277">
        <v>0</v>
      </c>
      <c r="FI82" s="277">
        <v>2</v>
      </c>
      <c r="FJ82" s="277">
        <v>0</v>
      </c>
      <c r="FK82" s="277">
        <v>0</v>
      </c>
      <c r="FL82" s="277">
        <v>0</v>
      </c>
      <c r="FM82" s="277">
        <v>0</v>
      </c>
      <c r="FN82" s="277">
        <v>0</v>
      </c>
      <c r="FO82" s="277">
        <v>0</v>
      </c>
      <c r="FP82" s="277">
        <v>0</v>
      </c>
      <c r="FQ82" s="277">
        <v>0</v>
      </c>
      <c r="FR82" s="277">
        <v>30</v>
      </c>
      <c r="FS82" s="277">
        <v>0</v>
      </c>
      <c r="FT82" s="277">
        <v>0</v>
      </c>
      <c r="FU82" s="277">
        <v>11</v>
      </c>
      <c r="FV82" s="277">
        <v>0</v>
      </c>
      <c r="FW82" s="277">
        <v>0</v>
      </c>
      <c r="FX82" s="277">
        <v>20</v>
      </c>
      <c r="FY82" s="277">
        <v>0</v>
      </c>
      <c r="FZ82" s="277">
        <v>0</v>
      </c>
      <c r="GA82" s="277">
        <v>25</v>
      </c>
      <c r="GB82" s="277">
        <v>0</v>
      </c>
      <c r="GC82" s="277">
        <v>0</v>
      </c>
      <c r="GD82" s="277">
        <v>29</v>
      </c>
      <c r="GE82" s="277">
        <v>0</v>
      </c>
      <c r="GF82" s="277">
        <v>0</v>
      </c>
      <c r="GG82" s="277">
        <v>15</v>
      </c>
      <c r="GH82" s="277">
        <v>0</v>
      </c>
      <c r="GI82" s="277">
        <v>0</v>
      </c>
      <c r="GJ82" s="277">
        <v>10</v>
      </c>
      <c r="GK82" s="277">
        <v>0</v>
      </c>
      <c r="GL82" s="277">
        <v>0</v>
      </c>
      <c r="GM82" s="277">
        <v>23</v>
      </c>
      <c r="GN82" s="277">
        <v>0</v>
      </c>
      <c r="GO82" s="277">
        <v>0</v>
      </c>
      <c r="GP82" s="277">
        <v>40</v>
      </c>
      <c r="GQ82" s="277">
        <v>0</v>
      </c>
      <c r="GR82" s="277">
        <v>0</v>
      </c>
      <c r="GS82" s="277">
        <v>40</v>
      </c>
      <c r="GT82" s="277">
        <v>0</v>
      </c>
      <c r="GU82" s="277">
        <v>0</v>
      </c>
      <c r="GV82" s="277">
        <v>18</v>
      </c>
      <c r="GW82" s="277">
        <v>0</v>
      </c>
      <c r="GX82" s="277">
        <v>0</v>
      </c>
      <c r="GY82" s="277">
        <v>0</v>
      </c>
      <c r="GZ82" s="277">
        <v>0</v>
      </c>
      <c r="HA82" s="277">
        <v>0</v>
      </c>
      <c r="HB82" s="277">
        <v>0</v>
      </c>
      <c r="HC82" s="277">
        <v>0</v>
      </c>
      <c r="HD82" s="277">
        <v>0</v>
      </c>
      <c r="HE82" s="277">
        <v>40</v>
      </c>
      <c r="HF82" s="277">
        <v>0</v>
      </c>
      <c r="HG82" s="277">
        <v>0</v>
      </c>
      <c r="HH82" s="277">
        <v>7</v>
      </c>
      <c r="HI82" s="277">
        <v>0</v>
      </c>
      <c r="HJ82" s="277">
        <v>0</v>
      </c>
      <c r="HK82" s="277">
        <v>8</v>
      </c>
      <c r="HL82" s="277">
        <v>0</v>
      </c>
      <c r="HM82" s="277">
        <v>0</v>
      </c>
      <c r="HN82" s="277">
        <v>13</v>
      </c>
      <c r="HO82" s="277">
        <v>0</v>
      </c>
      <c r="HP82" s="277">
        <v>0</v>
      </c>
      <c r="HQ82" s="277">
        <v>5</v>
      </c>
      <c r="HR82" s="277">
        <v>0</v>
      </c>
      <c r="HS82" s="277">
        <v>0</v>
      </c>
      <c r="HT82" s="277">
        <v>19</v>
      </c>
      <c r="HU82" s="277">
        <v>0</v>
      </c>
      <c r="HV82" s="277">
        <v>0</v>
      </c>
      <c r="HW82" s="277">
        <v>12</v>
      </c>
      <c r="HX82" s="277">
        <v>0</v>
      </c>
      <c r="HY82" s="277">
        <v>0</v>
      </c>
      <c r="HZ82" s="277">
        <v>13</v>
      </c>
      <c r="IA82" s="277">
        <v>0</v>
      </c>
      <c r="IB82" s="277">
        <v>0</v>
      </c>
      <c r="IC82" s="277">
        <v>36</v>
      </c>
      <c r="ID82" s="277">
        <v>0</v>
      </c>
      <c r="IE82" s="277">
        <v>0</v>
      </c>
      <c r="IF82" s="277">
        <v>10</v>
      </c>
      <c r="IG82" s="277">
        <v>0</v>
      </c>
      <c r="IH82" s="277">
        <v>0</v>
      </c>
      <c r="II82" s="277">
        <v>15</v>
      </c>
      <c r="IJ82" s="277">
        <v>0</v>
      </c>
      <c r="IK82" s="277">
        <v>0</v>
      </c>
      <c r="IL82" s="277">
        <v>7</v>
      </c>
      <c r="IM82" s="277">
        <v>0</v>
      </c>
      <c r="IN82" s="277">
        <v>0</v>
      </c>
      <c r="IO82" s="277">
        <v>14</v>
      </c>
      <c r="IP82" s="277">
        <v>0</v>
      </c>
      <c r="IQ82" s="277">
        <v>0</v>
      </c>
      <c r="IR82" s="277">
        <v>5</v>
      </c>
      <c r="IS82" s="277">
        <v>0</v>
      </c>
      <c r="IT82" s="277">
        <v>0</v>
      </c>
      <c r="IU82" s="277">
        <v>5</v>
      </c>
      <c r="IV82" s="277">
        <v>0</v>
      </c>
      <c r="IW82" s="277">
        <v>0</v>
      </c>
      <c r="IX82" s="277">
        <v>6</v>
      </c>
      <c r="IY82" s="277">
        <v>0</v>
      </c>
      <c r="IZ82" s="277">
        <v>0</v>
      </c>
      <c r="JA82" s="277">
        <v>0</v>
      </c>
      <c r="JB82" s="277">
        <v>0</v>
      </c>
      <c r="JC82" s="277">
        <v>0</v>
      </c>
      <c r="JD82" s="277">
        <v>7</v>
      </c>
      <c r="JE82" s="277">
        <v>0</v>
      </c>
      <c r="JF82" s="277">
        <v>0</v>
      </c>
      <c r="JG82" s="277">
        <v>7</v>
      </c>
      <c r="JH82" s="277">
        <v>0</v>
      </c>
      <c r="JI82" s="277">
        <v>0</v>
      </c>
      <c r="JJ82" s="277">
        <v>0</v>
      </c>
      <c r="JK82" s="277">
        <v>0</v>
      </c>
      <c r="JL82" s="277">
        <v>0</v>
      </c>
      <c r="JM82" s="277">
        <v>0</v>
      </c>
      <c r="JN82" s="277">
        <v>0</v>
      </c>
      <c r="JO82" s="277">
        <v>0</v>
      </c>
      <c r="JP82" s="277">
        <v>1</v>
      </c>
      <c r="JQ82" s="277">
        <v>0</v>
      </c>
      <c r="JR82" s="277">
        <v>0</v>
      </c>
      <c r="JS82" s="277">
        <v>9</v>
      </c>
      <c r="JT82" s="277">
        <v>0</v>
      </c>
      <c r="JU82" s="277">
        <v>0</v>
      </c>
      <c r="JV82" s="277">
        <v>9</v>
      </c>
      <c r="JW82" s="277">
        <v>0</v>
      </c>
      <c r="JX82" s="277">
        <v>0</v>
      </c>
      <c r="JY82" s="277">
        <v>3</v>
      </c>
      <c r="JZ82" s="277">
        <v>0</v>
      </c>
      <c r="KA82" s="277">
        <v>0</v>
      </c>
      <c r="KB82" s="277">
        <v>0</v>
      </c>
      <c r="KC82" s="277">
        <v>0</v>
      </c>
      <c r="KD82" s="277">
        <v>0</v>
      </c>
      <c r="KE82" s="277">
        <v>0</v>
      </c>
      <c r="KF82" s="277">
        <v>0</v>
      </c>
      <c r="KG82" s="277">
        <v>0</v>
      </c>
      <c r="KH82" s="277">
        <v>0</v>
      </c>
      <c r="KI82" s="277">
        <v>0</v>
      </c>
      <c r="KJ82" s="277">
        <v>0</v>
      </c>
      <c r="KK82" s="277">
        <v>0</v>
      </c>
      <c r="KL82" s="277">
        <v>0</v>
      </c>
      <c r="KM82" s="277">
        <v>0</v>
      </c>
      <c r="KN82" s="277">
        <v>0</v>
      </c>
      <c r="KO82" s="277">
        <v>0</v>
      </c>
      <c r="KP82" s="277">
        <v>0</v>
      </c>
      <c r="KQ82" s="277">
        <v>0</v>
      </c>
      <c r="KR82" s="277">
        <v>0</v>
      </c>
      <c r="KS82" s="277">
        <v>0</v>
      </c>
      <c r="KT82" s="277">
        <v>6</v>
      </c>
      <c r="KU82" s="277">
        <v>0</v>
      </c>
      <c r="KV82" s="277">
        <v>0</v>
      </c>
      <c r="KW82" s="277">
        <v>7</v>
      </c>
      <c r="KX82" s="277">
        <v>0</v>
      </c>
      <c r="KY82" s="277">
        <v>0</v>
      </c>
      <c r="KZ82" s="277">
        <v>0</v>
      </c>
      <c r="LA82" s="277">
        <v>0</v>
      </c>
      <c r="LB82" s="277">
        <v>0</v>
      </c>
      <c r="LC82" s="277">
        <v>0</v>
      </c>
      <c r="LD82" s="277">
        <v>0</v>
      </c>
      <c r="LE82" s="277">
        <v>0</v>
      </c>
      <c r="LF82" s="277">
        <v>13</v>
      </c>
      <c r="LG82" s="277">
        <v>0</v>
      </c>
      <c r="LH82" s="277">
        <v>0</v>
      </c>
      <c r="LI82" s="277">
        <v>0</v>
      </c>
      <c r="LJ82" s="277">
        <v>0</v>
      </c>
      <c r="LK82" s="277">
        <v>0</v>
      </c>
      <c r="LL82" s="277">
        <v>10</v>
      </c>
      <c r="LM82" s="277">
        <v>0</v>
      </c>
      <c r="LN82" s="277">
        <v>0</v>
      </c>
      <c r="LO82" s="277">
        <v>6</v>
      </c>
      <c r="LP82" s="277">
        <v>0</v>
      </c>
      <c r="LQ82" s="277">
        <v>0</v>
      </c>
      <c r="LR82" s="277">
        <v>0</v>
      </c>
      <c r="LS82" s="277">
        <v>0</v>
      </c>
      <c r="LT82" s="277">
        <v>0</v>
      </c>
      <c r="LU82" s="277">
        <v>0</v>
      </c>
      <c r="LV82" s="277">
        <v>0</v>
      </c>
      <c r="LW82" s="277">
        <v>0</v>
      </c>
      <c r="LX82" s="277">
        <v>0</v>
      </c>
      <c r="LY82" s="277">
        <v>0</v>
      </c>
      <c r="LZ82" s="277">
        <v>0</v>
      </c>
      <c r="MA82" s="277">
        <v>0</v>
      </c>
      <c r="MB82" s="277">
        <v>0</v>
      </c>
      <c r="MC82" s="277">
        <v>0</v>
      </c>
      <c r="MD82" s="277">
        <v>10</v>
      </c>
      <c r="ME82" s="277">
        <v>0</v>
      </c>
      <c r="MF82" s="277">
        <v>0</v>
      </c>
      <c r="MG82" s="277">
        <v>10</v>
      </c>
      <c r="MH82" s="277">
        <v>0</v>
      </c>
      <c r="MI82" s="277">
        <v>0</v>
      </c>
      <c r="MJ82" s="277">
        <v>0</v>
      </c>
      <c r="MK82" s="277">
        <v>0</v>
      </c>
      <c r="ML82" s="277">
        <v>0</v>
      </c>
      <c r="MM82" s="277">
        <v>0</v>
      </c>
      <c r="MN82" s="277">
        <v>0</v>
      </c>
      <c r="MO82" s="277">
        <v>0</v>
      </c>
      <c r="MP82" s="277">
        <v>0</v>
      </c>
      <c r="MQ82" s="277">
        <v>0</v>
      </c>
      <c r="MR82" s="277">
        <v>0</v>
      </c>
      <c r="MS82" s="277">
        <v>0</v>
      </c>
      <c r="MT82" s="277">
        <v>0</v>
      </c>
      <c r="MU82" s="277">
        <v>0</v>
      </c>
      <c r="MV82" s="277">
        <v>0</v>
      </c>
      <c r="MW82" s="277">
        <v>0</v>
      </c>
      <c r="MX82" s="277">
        <v>0</v>
      </c>
      <c r="MY82" s="277">
        <v>6</v>
      </c>
      <c r="MZ82" s="277">
        <v>0</v>
      </c>
      <c r="NA82" s="277">
        <v>0</v>
      </c>
      <c r="NB82" s="277">
        <v>4</v>
      </c>
      <c r="NC82" s="277">
        <v>0</v>
      </c>
      <c r="ND82" s="277">
        <v>0</v>
      </c>
      <c r="NE82" s="277">
        <v>6</v>
      </c>
      <c r="NF82" s="277">
        <v>0</v>
      </c>
      <c r="NG82" s="277">
        <v>0</v>
      </c>
      <c r="NH82" s="277">
        <v>3</v>
      </c>
      <c r="NI82" s="277">
        <v>0</v>
      </c>
      <c r="NJ82" s="277">
        <v>0</v>
      </c>
      <c r="NK82" s="277">
        <v>0</v>
      </c>
      <c r="NL82" s="277">
        <v>0</v>
      </c>
      <c r="NM82" s="277">
        <v>0</v>
      </c>
      <c r="NN82" s="277">
        <v>5</v>
      </c>
      <c r="NO82" s="277">
        <v>0</v>
      </c>
      <c r="NP82" s="277">
        <v>0</v>
      </c>
      <c r="NQ82" s="277">
        <v>0</v>
      </c>
      <c r="NR82" s="277">
        <v>0</v>
      </c>
      <c r="NS82" s="277">
        <v>0</v>
      </c>
      <c r="NT82" s="277">
        <v>8</v>
      </c>
      <c r="NU82" s="277">
        <v>0</v>
      </c>
      <c r="NV82" s="277">
        <v>0</v>
      </c>
      <c r="NW82" s="277">
        <v>10</v>
      </c>
      <c r="NX82" s="277">
        <v>0</v>
      </c>
      <c r="NY82" s="277">
        <v>0</v>
      </c>
      <c r="NZ82" s="277">
        <v>0</v>
      </c>
      <c r="OA82" s="277">
        <v>0</v>
      </c>
      <c r="OB82" s="277">
        <v>0</v>
      </c>
      <c r="OC82" s="277">
        <v>9</v>
      </c>
      <c r="OD82" s="277">
        <v>0</v>
      </c>
      <c r="OE82" s="277">
        <v>0</v>
      </c>
      <c r="OF82" s="277">
        <v>6</v>
      </c>
      <c r="OG82" s="277">
        <v>0</v>
      </c>
      <c r="OH82" s="277">
        <v>0</v>
      </c>
      <c r="OI82" s="277">
        <v>7</v>
      </c>
      <c r="OJ82" s="277">
        <v>0</v>
      </c>
      <c r="OK82" s="277">
        <v>0</v>
      </c>
      <c r="OL82" s="277">
        <v>0</v>
      </c>
      <c r="OM82" s="277">
        <v>0</v>
      </c>
      <c r="ON82" s="277">
        <v>0</v>
      </c>
      <c r="OO82" s="277">
        <v>0</v>
      </c>
      <c r="OP82" s="277">
        <v>0</v>
      </c>
      <c r="OQ82" s="277">
        <v>0</v>
      </c>
      <c r="OR82" s="277">
        <v>0</v>
      </c>
      <c r="OS82" s="277">
        <v>0</v>
      </c>
      <c r="OT82" s="277">
        <v>0</v>
      </c>
      <c r="OU82" s="277">
        <v>0</v>
      </c>
      <c r="OV82" s="277">
        <v>0</v>
      </c>
      <c r="OW82" s="277">
        <v>0</v>
      </c>
      <c r="OX82" s="277">
        <v>0</v>
      </c>
      <c r="OY82" s="277">
        <v>0</v>
      </c>
      <c r="OZ82" s="277">
        <v>0</v>
      </c>
      <c r="PA82" s="277">
        <v>0</v>
      </c>
      <c r="PB82" s="277">
        <v>0</v>
      </c>
      <c r="PC82" s="277">
        <v>0</v>
      </c>
      <c r="PD82" s="277">
        <v>21</v>
      </c>
      <c r="PE82" s="277">
        <v>0</v>
      </c>
      <c r="PF82" s="277">
        <v>0</v>
      </c>
      <c r="PG82" s="277">
        <v>0</v>
      </c>
      <c r="PH82" s="277">
        <v>0</v>
      </c>
      <c r="PI82" s="277">
        <v>0</v>
      </c>
      <c r="PJ82" s="277">
        <v>0</v>
      </c>
      <c r="PK82" s="277">
        <v>0</v>
      </c>
      <c r="PL82" s="277">
        <v>0</v>
      </c>
      <c r="PM82" s="277">
        <v>0</v>
      </c>
      <c r="PN82" s="277">
        <v>0</v>
      </c>
      <c r="PO82" s="277">
        <v>0</v>
      </c>
      <c r="PP82" s="277">
        <v>0</v>
      </c>
      <c r="PQ82" s="277">
        <v>0</v>
      </c>
      <c r="PR82" s="277">
        <v>0</v>
      </c>
      <c r="PS82" s="277">
        <v>0</v>
      </c>
      <c r="PT82" s="277">
        <v>0</v>
      </c>
      <c r="PU82" s="277">
        <v>0</v>
      </c>
      <c r="PV82" s="277">
        <v>0</v>
      </c>
      <c r="PW82" s="277">
        <v>0</v>
      </c>
      <c r="PX82" s="277">
        <v>0</v>
      </c>
      <c r="PY82" s="277">
        <v>1</v>
      </c>
      <c r="PZ82" s="277">
        <v>0</v>
      </c>
      <c r="QA82" s="277">
        <v>0</v>
      </c>
      <c r="QB82" s="277">
        <v>0</v>
      </c>
      <c r="QC82" s="277">
        <v>0</v>
      </c>
      <c r="QD82" s="277">
        <v>0</v>
      </c>
      <c r="QE82" s="277">
        <v>37</v>
      </c>
      <c r="QF82" s="277">
        <v>0</v>
      </c>
      <c r="QG82" s="277">
        <v>0</v>
      </c>
      <c r="QH82" s="277">
        <v>0</v>
      </c>
      <c r="QI82" s="277">
        <v>0</v>
      </c>
      <c r="QJ82" s="277">
        <v>0</v>
      </c>
      <c r="QK82" s="277">
        <v>0</v>
      </c>
      <c r="QL82" s="277">
        <v>0</v>
      </c>
      <c r="QM82" s="277">
        <v>0</v>
      </c>
      <c r="QN82" s="277">
        <v>10</v>
      </c>
      <c r="QO82" s="277">
        <v>0</v>
      </c>
      <c r="QP82" s="277">
        <v>0</v>
      </c>
      <c r="QQ82" s="277">
        <v>5</v>
      </c>
      <c r="QR82" s="277">
        <v>0</v>
      </c>
      <c r="QS82" s="277">
        <v>0</v>
      </c>
      <c r="QT82" s="277">
        <v>9</v>
      </c>
      <c r="QU82" s="277">
        <v>0</v>
      </c>
      <c r="QV82" s="277">
        <v>0</v>
      </c>
      <c r="QW82" s="277">
        <v>10</v>
      </c>
      <c r="QX82" s="277">
        <v>0</v>
      </c>
      <c r="QY82" s="277">
        <v>0</v>
      </c>
      <c r="QZ82" s="277">
        <v>6</v>
      </c>
      <c r="RA82" s="277">
        <v>0</v>
      </c>
      <c r="RB82" s="277">
        <v>0</v>
      </c>
      <c r="RC82" s="277">
        <v>0</v>
      </c>
      <c r="RD82" s="277">
        <v>0</v>
      </c>
      <c r="RE82" s="277">
        <v>0</v>
      </c>
      <c r="RF82" s="277">
        <v>0</v>
      </c>
      <c r="RG82" s="277">
        <v>0</v>
      </c>
      <c r="RH82" s="277">
        <v>0</v>
      </c>
      <c r="RI82" s="277">
        <v>0</v>
      </c>
      <c r="RJ82" s="277">
        <v>0</v>
      </c>
      <c r="RK82" s="277">
        <v>0</v>
      </c>
      <c r="RL82" s="277">
        <v>0</v>
      </c>
      <c r="RM82" s="277">
        <v>0</v>
      </c>
      <c r="RN82" s="277">
        <v>0</v>
      </c>
      <c r="RO82" s="277">
        <v>20</v>
      </c>
      <c r="RP82" s="277">
        <v>0</v>
      </c>
      <c r="RQ82" s="277">
        <v>0</v>
      </c>
      <c r="RR82" s="277">
        <v>0</v>
      </c>
      <c r="RS82" s="277">
        <v>0</v>
      </c>
      <c r="RT82" s="277">
        <v>0</v>
      </c>
      <c r="RU82" s="277">
        <v>0</v>
      </c>
      <c r="RV82" s="277">
        <v>0</v>
      </c>
      <c r="RW82" s="277">
        <v>0</v>
      </c>
      <c r="RX82" s="277">
        <v>0</v>
      </c>
      <c r="RY82" s="277">
        <v>0</v>
      </c>
      <c r="RZ82" s="277">
        <v>0</v>
      </c>
      <c r="SA82" s="277">
        <v>0</v>
      </c>
      <c r="SB82" s="277">
        <v>0</v>
      </c>
      <c r="SC82" s="277">
        <v>0</v>
      </c>
      <c r="SD82" s="277">
        <v>0</v>
      </c>
      <c r="SE82" s="277">
        <v>0</v>
      </c>
      <c r="SF82" s="277">
        <v>0</v>
      </c>
      <c r="SG82" s="277">
        <v>0</v>
      </c>
      <c r="SH82" s="277">
        <v>0</v>
      </c>
      <c r="SI82" s="277">
        <v>0</v>
      </c>
      <c r="SJ82" s="277">
        <v>0</v>
      </c>
      <c r="SK82" s="277">
        <v>0</v>
      </c>
      <c r="SL82" s="277">
        <v>0</v>
      </c>
      <c r="SM82" s="277">
        <v>0</v>
      </c>
      <c r="SN82" s="277">
        <v>0</v>
      </c>
      <c r="SO82" s="277">
        <v>0</v>
      </c>
      <c r="SP82" s="277">
        <v>0</v>
      </c>
      <c r="SQ82" s="277">
        <v>0</v>
      </c>
      <c r="SR82" s="277">
        <v>0</v>
      </c>
      <c r="SS82" s="277">
        <v>0</v>
      </c>
      <c r="ST82" s="277">
        <v>0</v>
      </c>
      <c r="SU82" s="277">
        <v>0</v>
      </c>
      <c r="SV82" s="277">
        <v>0</v>
      </c>
      <c r="SW82" s="277">
        <v>0</v>
      </c>
      <c r="SX82" s="277">
        <v>0</v>
      </c>
      <c r="SY82" s="277">
        <v>0</v>
      </c>
      <c r="SZ82" s="277">
        <v>0</v>
      </c>
      <c r="TA82" s="277">
        <v>0</v>
      </c>
      <c r="TB82" s="277">
        <v>0</v>
      </c>
      <c r="TC82" s="277">
        <v>0</v>
      </c>
      <c r="TD82" s="277">
        <v>0</v>
      </c>
      <c r="TE82" s="277">
        <v>0</v>
      </c>
      <c r="TF82" s="277">
        <v>0</v>
      </c>
      <c r="TG82" s="277">
        <v>0</v>
      </c>
      <c r="TH82" s="277">
        <v>0</v>
      </c>
      <c r="TI82" s="277">
        <v>0</v>
      </c>
      <c r="TJ82" s="277">
        <v>0</v>
      </c>
      <c r="TK82" s="277">
        <v>0</v>
      </c>
      <c r="TL82" s="277">
        <v>0</v>
      </c>
      <c r="TM82" s="277">
        <v>0</v>
      </c>
      <c r="TN82" s="277">
        <v>0</v>
      </c>
      <c r="TO82" s="277">
        <v>0</v>
      </c>
      <c r="TP82" s="277">
        <v>0</v>
      </c>
      <c r="TQ82" s="277">
        <v>0</v>
      </c>
      <c r="TR82" s="277">
        <v>0</v>
      </c>
      <c r="TS82" s="277">
        <v>0</v>
      </c>
      <c r="TT82" s="277">
        <v>0</v>
      </c>
      <c r="TU82" s="277">
        <v>0</v>
      </c>
      <c r="TV82" s="277">
        <v>0</v>
      </c>
      <c r="TW82" s="277">
        <v>0</v>
      </c>
      <c r="TX82" s="277">
        <v>0</v>
      </c>
      <c r="TY82" s="277">
        <v>0</v>
      </c>
      <c r="TZ82" s="277">
        <v>0</v>
      </c>
      <c r="UA82" s="277">
        <v>0</v>
      </c>
      <c r="UB82" s="277">
        <v>0</v>
      </c>
      <c r="UC82" s="277">
        <v>0</v>
      </c>
      <c r="UD82" s="277">
        <v>0</v>
      </c>
      <c r="UE82" s="277">
        <v>0</v>
      </c>
      <c r="UF82" s="277">
        <v>0</v>
      </c>
      <c r="UG82" s="277">
        <v>0</v>
      </c>
      <c r="UH82" s="277">
        <v>0</v>
      </c>
      <c r="UI82" s="277">
        <v>0</v>
      </c>
      <c r="UJ82" s="277">
        <v>0</v>
      </c>
      <c r="UK82" s="277">
        <v>0</v>
      </c>
      <c r="UL82" s="277">
        <v>0</v>
      </c>
      <c r="UM82" s="277">
        <v>0</v>
      </c>
      <c r="UN82" s="277">
        <v>0</v>
      </c>
      <c r="UO82" s="277">
        <v>0</v>
      </c>
      <c r="UP82" s="277">
        <v>0</v>
      </c>
      <c r="UQ82" s="277">
        <v>0</v>
      </c>
      <c r="UR82" s="277">
        <v>0</v>
      </c>
      <c r="US82" s="277">
        <v>0</v>
      </c>
      <c r="UT82" s="277">
        <v>0</v>
      </c>
      <c r="UU82" s="277">
        <v>0</v>
      </c>
      <c r="UV82" s="277">
        <v>0</v>
      </c>
      <c r="UW82" s="277">
        <v>0</v>
      </c>
      <c r="UX82" s="277">
        <v>0</v>
      </c>
      <c r="UY82" s="277">
        <v>0</v>
      </c>
      <c r="UZ82" s="277">
        <v>0</v>
      </c>
      <c r="VA82" s="277">
        <v>0</v>
      </c>
      <c r="VB82" s="277">
        <v>0</v>
      </c>
      <c r="VC82" s="277">
        <v>0</v>
      </c>
      <c r="VD82" s="277">
        <v>0</v>
      </c>
      <c r="VE82" s="277">
        <v>0</v>
      </c>
      <c r="VF82" s="277">
        <v>0</v>
      </c>
      <c r="VG82" s="277">
        <v>0</v>
      </c>
      <c r="VH82" s="277">
        <v>0</v>
      </c>
      <c r="VI82" s="277">
        <v>0</v>
      </c>
      <c r="VJ82" s="277">
        <v>0</v>
      </c>
      <c r="VK82" s="277">
        <v>0</v>
      </c>
      <c r="VL82" s="277">
        <v>0</v>
      </c>
      <c r="VM82" s="277">
        <v>0</v>
      </c>
      <c r="VN82" s="277">
        <v>0</v>
      </c>
      <c r="VO82" s="277">
        <v>0</v>
      </c>
      <c r="VP82" s="277">
        <v>54</v>
      </c>
      <c r="VQ82" s="277">
        <v>0</v>
      </c>
      <c r="VR82" s="277">
        <v>0</v>
      </c>
      <c r="VS82" s="277">
        <v>53</v>
      </c>
      <c r="VT82" s="277">
        <v>0</v>
      </c>
      <c r="VU82" s="277">
        <v>0</v>
      </c>
      <c r="VV82" s="277">
        <v>45</v>
      </c>
      <c r="VW82" s="277">
        <v>0</v>
      </c>
      <c r="VX82" s="277">
        <v>0</v>
      </c>
      <c r="VY82" s="277">
        <v>10</v>
      </c>
      <c r="VZ82" s="277">
        <v>0</v>
      </c>
      <c r="WA82" s="277">
        <v>0</v>
      </c>
      <c r="WB82" s="277">
        <v>0</v>
      </c>
      <c r="WC82" s="277">
        <v>0</v>
      </c>
      <c r="WD82" s="277">
        <v>0</v>
      </c>
      <c r="WE82" s="277">
        <v>0</v>
      </c>
      <c r="WF82" s="277">
        <v>0</v>
      </c>
      <c r="WG82" s="277">
        <v>0</v>
      </c>
      <c r="WH82" s="277">
        <v>0</v>
      </c>
      <c r="WI82" s="277">
        <v>0</v>
      </c>
      <c r="WJ82" s="277">
        <v>0</v>
      </c>
      <c r="WK82" s="277">
        <v>0</v>
      </c>
      <c r="WL82" s="277">
        <v>0</v>
      </c>
      <c r="WM82" s="277">
        <v>0</v>
      </c>
      <c r="WN82" s="277">
        <v>0</v>
      </c>
      <c r="WO82" s="277">
        <v>0</v>
      </c>
      <c r="WP82" s="277">
        <v>0</v>
      </c>
      <c r="WQ82" s="277">
        <v>0</v>
      </c>
      <c r="WR82" s="277">
        <v>0</v>
      </c>
      <c r="WS82" s="277">
        <v>0</v>
      </c>
      <c r="WT82" s="277">
        <v>0</v>
      </c>
      <c r="WU82" s="277">
        <v>0</v>
      </c>
      <c r="WV82" s="277">
        <v>0</v>
      </c>
      <c r="WW82" s="277">
        <v>0</v>
      </c>
      <c r="WX82" s="277">
        <v>0</v>
      </c>
      <c r="WY82" s="277">
        <v>0</v>
      </c>
      <c r="WZ82" s="277">
        <v>0</v>
      </c>
      <c r="XA82" s="277">
        <v>0</v>
      </c>
      <c r="XB82" s="277">
        <v>0</v>
      </c>
      <c r="XC82" s="277">
        <v>0</v>
      </c>
      <c r="XD82" s="277">
        <v>0</v>
      </c>
      <c r="XE82" s="277">
        <v>0</v>
      </c>
      <c r="XF82" s="277">
        <v>0</v>
      </c>
      <c r="XG82" s="277">
        <v>0</v>
      </c>
      <c r="XH82" s="277">
        <v>0</v>
      </c>
      <c r="XI82" s="277">
        <v>3</v>
      </c>
      <c r="XJ82" s="277">
        <v>0</v>
      </c>
      <c r="XK82" s="277">
        <v>0</v>
      </c>
      <c r="XL82" s="277">
        <v>0</v>
      </c>
      <c r="XM82" s="277">
        <v>0</v>
      </c>
      <c r="XN82" s="277">
        <v>0</v>
      </c>
      <c r="XO82" s="277">
        <v>3</v>
      </c>
      <c r="XP82" s="277">
        <v>0</v>
      </c>
      <c r="XQ82" s="277">
        <v>0</v>
      </c>
      <c r="XR82" s="277">
        <v>3</v>
      </c>
      <c r="XS82" s="277">
        <v>0</v>
      </c>
      <c r="XT82" s="277">
        <v>0</v>
      </c>
      <c r="XU82" s="277">
        <v>0</v>
      </c>
      <c r="XV82" s="277">
        <v>0</v>
      </c>
      <c r="XW82" s="277">
        <v>0</v>
      </c>
      <c r="XX82" s="277">
        <v>0</v>
      </c>
      <c r="XY82" s="277">
        <v>0</v>
      </c>
      <c r="XZ82" s="277">
        <v>0</v>
      </c>
      <c r="YA82" s="277">
        <v>3</v>
      </c>
      <c r="YB82" s="277">
        <v>0</v>
      </c>
      <c r="YC82" s="277">
        <v>0</v>
      </c>
      <c r="YD82" s="277">
        <v>8</v>
      </c>
      <c r="YE82" s="277">
        <v>0</v>
      </c>
      <c r="YF82" s="277">
        <v>0</v>
      </c>
      <c r="YG82" s="277">
        <v>0</v>
      </c>
      <c r="YH82" s="277">
        <v>0</v>
      </c>
      <c r="YI82" s="277">
        <v>0</v>
      </c>
      <c r="YJ82" s="277">
        <v>0</v>
      </c>
      <c r="YK82" s="277">
        <v>0</v>
      </c>
      <c r="YL82" s="277">
        <v>0</v>
      </c>
      <c r="YM82" s="277">
        <v>5</v>
      </c>
      <c r="YN82" s="277">
        <v>0</v>
      </c>
      <c r="YO82" s="277">
        <v>0</v>
      </c>
      <c r="YP82" s="277">
        <v>0</v>
      </c>
      <c r="YQ82" s="277">
        <v>0</v>
      </c>
      <c r="YR82" s="277">
        <v>0</v>
      </c>
      <c r="YS82" s="277">
        <v>4</v>
      </c>
      <c r="YT82" s="277">
        <v>0</v>
      </c>
      <c r="YU82" s="277">
        <v>0</v>
      </c>
      <c r="YV82" s="277">
        <v>0</v>
      </c>
      <c r="YW82" s="277">
        <v>0</v>
      </c>
      <c r="YX82" s="277">
        <v>0</v>
      </c>
      <c r="YY82" s="277">
        <v>0</v>
      </c>
      <c r="YZ82" s="277">
        <v>0</v>
      </c>
      <c r="ZA82" s="277">
        <v>0</v>
      </c>
      <c r="ZB82" s="277">
        <v>0</v>
      </c>
      <c r="ZC82" s="277">
        <v>0</v>
      </c>
      <c r="ZD82" s="277">
        <v>0</v>
      </c>
      <c r="ZE82" s="277">
        <v>4</v>
      </c>
      <c r="ZF82" s="277">
        <v>0</v>
      </c>
      <c r="ZG82" s="277">
        <v>0</v>
      </c>
      <c r="ZH82" s="277">
        <v>7</v>
      </c>
      <c r="ZI82" s="277">
        <v>0</v>
      </c>
      <c r="ZJ82" s="277">
        <v>0</v>
      </c>
      <c r="ZK82" s="277">
        <v>0</v>
      </c>
      <c r="ZL82" s="277">
        <v>0</v>
      </c>
      <c r="ZM82" s="277">
        <v>0</v>
      </c>
      <c r="ZN82" s="277">
        <v>0</v>
      </c>
      <c r="ZO82" s="277">
        <v>0</v>
      </c>
      <c r="ZP82" s="277">
        <v>0</v>
      </c>
      <c r="ZQ82" s="277">
        <v>20</v>
      </c>
      <c r="ZR82" s="277">
        <v>0</v>
      </c>
      <c r="ZS82" s="277">
        <v>0</v>
      </c>
      <c r="ZT82" s="277">
        <v>0</v>
      </c>
      <c r="ZU82" s="277">
        <v>0</v>
      </c>
      <c r="ZV82" s="277">
        <v>0</v>
      </c>
      <c r="ZW82" s="277">
        <v>0</v>
      </c>
      <c r="ZX82" s="277">
        <v>0</v>
      </c>
      <c r="ZY82" s="277">
        <v>0</v>
      </c>
      <c r="ZZ82" s="277">
        <v>0</v>
      </c>
      <c r="AAA82" s="277">
        <v>0</v>
      </c>
      <c r="AAB82" s="277">
        <v>0</v>
      </c>
      <c r="AAC82" s="277">
        <v>0</v>
      </c>
      <c r="AAD82" s="277">
        <v>0</v>
      </c>
      <c r="AAE82" s="277">
        <v>0</v>
      </c>
      <c r="AAF82" s="277">
        <v>0</v>
      </c>
      <c r="AAG82" s="277">
        <v>0</v>
      </c>
      <c r="AAH82" s="277">
        <v>0</v>
      </c>
      <c r="AAI82" s="277">
        <v>0</v>
      </c>
      <c r="AAJ82" s="277">
        <v>0</v>
      </c>
      <c r="AAK82" s="277">
        <v>0</v>
      </c>
      <c r="AAL82" s="277">
        <v>0</v>
      </c>
      <c r="AAM82" s="277">
        <v>0</v>
      </c>
      <c r="AAN82" s="277">
        <v>0</v>
      </c>
      <c r="AAO82" s="277">
        <v>0</v>
      </c>
      <c r="AAP82" s="277">
        <v>0</v>
      </c>
      <c r="AAQ82" s="277">
        <v>0</v>
      </c>
      <c r="AAR82" s="277">
        <v>0</v>
      </c>
      <c r="AAS82" s="277">
        <v>0</v>
      </c>
      <c r="AAT82" s="181"/>
    </row>
    <row r="83" spans="3:722" x14ac:dyDescent="0.3">
      <c r="C83">
        <f>VLOOKUP($F83,Old!$C$23:$G$42,5,FALSE)</f>
        <v>1.8</v>
      </c>
      <c r="D83" s="3" t="s">
        <v>450</v>
      </c>
      <c r="F83" s="3">
        <v>666507</v>
      </c>
      <c r="G83" s="3" t="s">
        <v>72</v>
      </c>
      <c r="H83" s="275">
        <f t="shared" si="143"/>
        <v>15.785714285714286</v>
      </c>
      <c r="I83" s="135" t="str">
        <f t="shared" si="143"/>
        <v/>
      </c>
      <c r="J83" s="276" t="str">
        <f t="shared" si="143"/>
        <v/>
      </c>
      <c r="K83" s="275" cm="1">
        <f t="array" ref="K83">IFERROR(_xlfn.STDEV.S(IF(($AA$19:$AAN$19=K$20)*($AF83:$AAS83&gt;10), $AF83:$AAS83)),"")</f>
        <v>5.9026493916943625</v>
      </c>
      <c r="L83" s="135" t="str" cm="1">
        <f t="array" ref="L83">IFERROR(_xlfn.STDEV.S(IF(($AA$19:$AAN$19=L$20)*($AF83:$AAS83&gt;10), $AF83:$AAS83)),"")</f>
        <v/>
      </c>
      <c r="M83" s="276" t="str" cm="1">
        <f t="array" ref="M83">IFERROR(_xlfn.STDEV.S(IF(($AA$19:$AAN$19=M$20)*($AF83:$AAS83&gt;10), $AF83:$AAS83)),"")</f>
        <v/>
      </c>
      <c r="N83" s="275">
        <f t="shared" si="144"/>
        <v>35</v>
      </c>
      <c r="O83" s="135">
        <f t="shared" si="144"/>
        <v>0</v>
      </c>
      <c r="P83" s="276">
        <f t="shared" si="144"/>
        <v>0</v>
      </c>
      <c r="Q83" s="275">
        <f t="shared" si="145"/>
        <v>14.666666666666666</v>
      </c>
      <c r="R83" s="135">
        <f t="shared" si="145"/>
        <v>17</v>
      </c>
      <c r="S83" s="135">
        <f t="shared" si="145"/>
        <v>16.714285714285715</v>
      </c>
      <c r="T83" s="135">
        <f t="shared" si="145"/>
        <v>15.416666666666666</v>
      </c>
      <c r="U83" s="276">
        <f t="shared" si="145"/>
        <v>17.5</v>
      </c>
      <c r="V83" s="275" t="str">
        <f t="shared" si="145"/>
        <v/>
      </c>
      <c r="W83" s="135" t="str">
        <f t="shared" si="145"/>
        <v/>
      </c>
      <c r="X83" s="135" t="str">
        <f t="shared" si="145"/>
        <v/>
      </c>
      <c r="Y83" s="135" t="str">
        <f t="shared" si="145"/>
        <v/>
      </c>
      <c r="Z83" s="276" t="str">
        <f t="shared" si="145"/>
        <v/>
      </c>
      <c r="AA83" s="275" t="str">
        <f t="shared" si="145"/>
        <v/>
      </c>
      <c r="AB83" s="135" t="str">
        <f t="shared" si="145"/>
        <v/>
      </c>
      <c r="AC83" s="135" t="str">
        <f t="shared" si="145"/>
        <v/>
      </c>
      <c r="AD83" s="135" t="str">
        <f t="shared" si="145"/>
        <v/>
      </c>
      <c r="AE83" s="276" t="str">
        <f t="shared" si="145"/>
        <v/>
      </c>
      <c r="AF83" s="277">
        <v>0</v>
      </c>
      <c r="AG83" s="277">
        <v>0</v>
      </c>
      <c r="AH83" s="277">
        <v>0</v>
      </c>
      <c r="AI83" s="277">
        <v>0</v>
      </c>
      <c r="AJ83" s="277">
        <v>0</v>
      </c>
      <c r="AK83" s="277">
        <v>0</v>
      </c>
      <c r="AL83" s="277">
        <v>0</v>
      </c>
      <c r="AM83" s="277">
        <v>0</v>
      </c>
      <c r="AN83" s="277">
        <v>0</v>
      </c>
      <c r="AO83" s="277">
        <v>0</v>
      </c>
      <c r="AP83" s="277">
        <v>0</v>
      </c>
      <c r="AQ83" s="277">
        <v>0</v>
      </c>
      <c r="AR83" s="277">
        <v>0</v>
      </c>
      <c r="AS83" s="277">
        <v>0</v>
      </c>
      <c r="AT83" s="277">
        <v>0</v>
      </c>
      <c r="AU83" s="277">
        <v>0</v>
      </c>
      <c r="AV83" s="277">
        <v>0</v>
      </c>
      <c r="AW83" s="277">
        <v>0</v>
      </c>
      <c r="AX83" s="277">
        <v>0</v>
      </c>
      <c r="AY83" s="277">
        <v>0</v>
      </c>
      <c r="AZ83" s="277">
        <v>0</v>
      </c>
      <c r="BA83" s="277">
        <v>0</v>
      </c>
      <c r="BB83" s="277">
        <v>0</v>
      </c>
      <c r="BC83" s="277">
        <v>0</v>
      </c>
      <c r="BD83" s="277">
        <v>0</v>
      </c>
      <c r="BE83" s="277">
        <v>0</v>
      </c>
      <c r="BF83" s="277">
        <v>0</v>
      </c>
      <c r="BG83" s="277">
        <v>0</v>
      </c>
      <c r="BH83" s="277">
        <v>0</v>
      </c>
      <c r="BI83" s="277">
        <v>0</v>
      </c>
      <c r="BJ83" s="277">
        <v>0</v>
      </c>
      <c r="BK83" s="277">
        <v>0</v>
      </c>
      <c r="BL83" s="277">
        <v>0</v>
      </c>
      <c r="BM83" s="277">
        <v>0</v>
      </c>
      <c r="BN83" s="277">
        <v>0</v>
      </c>
      <c r="BO83" s="277">
        <v>0</v>
      </c>
      <c r="BP83" s="277">
        <v>0</v>
      </c>
      <c r="BQ83" s="277">
        <v>0</v>
      </c>
      <c r="BR83" s="277">
        <v>0</v>
      </c>
      <c r="BS83" s="277">
        <v>0</v>
      </c>
      <c r="BT83" s="277">
        <v>0</v>
      </c>
      <c r="BU83" s="277">
        <v>0</v>
      </c>
      <c r="BV83" s="277">
        <v>0</v>
      </c>
      <c r="BW83" s="277">
        <v>0</v>
      </c>
      <c r="BX83" s="277">
        <v>0</v>
      </c>
      <c r="BY83" s="277">
        <v>0</v>
      </c>
      <c r="BZ83" s="277">
        <v>0</v>
      </c>
      <c r="CA83" s="277">
        <v>0</v>
      </c>
      <c r="CB83" s="277">
        <v>0</v>
      </c>
      <c r="CC83" s="277">
        <v>0</v>
      </c>
      <c r="CD83" s="277">
        <v>0</v>
      </c>
      <c r="CE83" s="277">
        <v>0</v>
      </c>
      <c r="CF83" s="277">
        <v>0</v>
      </c>
      <c r="CG83" s="277">
        <v>0</v>
      </c>
      <c r="CH83" s="277">
        <v>0</v>
      </c>
      <c r="CI83" s="277">
        <v>0</v>
      </c>
      <c r="CJ83" s="277">
        <v>0</v>
      </c>
      <c r="CK83" s="277">
        <v>0</v>
      </c>
      <c r="CL83" s="277">
        <v>0</v>
      </c>
      <c r="CM83" s="277">
        <v>0</v>
      </c>
      <c r="CN83" s="277">
        <v>0</v>
      </c>
      <c r="CO83" s="277">
        <v>0</v>
      </c>
      <c r="CP83" s="277">
        <v>0</v>
      </c>
      <c r="CQ83" s="277">
        <v>0</v>
      </c>
      <c r="CR83" s="277">
        <v>0</v>
      </c>
      <c r="CS83" s="277">
        <v>0</v>
      </c>
      <c r="CT83" s="277">
        <v>0</v>
      </c>
      <c r="CU83" s="277">
        <v>0</v>
      </c>
      <c r="CV83" s="277">
        <v>0</v>
      </c>
      <c r="CW83" s="277">
        <v>0</v>
      </c>
      <c r="CX83" s="277">
        <v>0</v>
      </c>
      <c r="CY83" s="277">
        <v>0</v>
      </c>
      <c r="CZ83" s="277">
        <v>0</v>
      </c>
      <c r="DA83" s="277">
        <v>0</v>
      </c>
      <c r="DB83" s="277">
        <v>0</v>
      </c>
      <c r="DC83" s="277">
        <v>2</v>
      </c>
      <c r="DD83" s="277">
        <v>0</v>
      </c>
      <c r="DE83" s="277">
        <v>0</v>
      </c>
      <c r="DF83" s="277">
        <v>0</v>
      </c>
      <c r="DG83" s="277">
        <v>0</v>
      </c>
      <c r="DH83" s="277">
        <v>0</v>
      </c>
      <c r="DI83" s="277">
        <v>8</v>
      </c>
      <c r="DJ83" s="277">
        <v>0</v>
      </c>
      <c r="DK83" s="277">
        <v>0</v>
      </c>
      <c r="DL83" s="277">
        <v>7</v>
      </c>
      <c r="DM83" s="277">
        <v>0</v>
      </c>
      <c r="DN83" s="277">
        <v>0</v>
      </c>
      <c r="DO83" s="277">
        <v>0</v>
      </c>
      <c r="DP83" s="277">
        <v>0</v>
      </c>
      <c r="DQ83" s="277">
        <v>0</v>
      </c>
      <c r="DR83" s="277">
        <v>0</v>
      </c>
      <c r="DS83" s="277">
        <v>0</v>
      </c>
      <c r="DT83" s="277">
        <v>0</v>
      </c>
      <c r="DU83" s="277">
        <v>0</v>
      </c>
      <c r="DV83" s="277">
        <v>0</v>
      </c>
      <c r="DW83" s="277">
        <v>0</v>
      </c>
      <c r="DX83" s="277">
        <v>0</v>
      </c>
      <c r="DY83" s="277">
        <v>0</v>
      </c>
      <c r="DZ83" s="277">
        <v>0</v>
      </c>
      <c r="EA83" s="277">
        <v>20</v>
      </c>
      <c r="EB83" s="277">
        <v>0</v>
      </c>
      <c r="EC83" s="277">
        <v>0</v>
      </c>
      <c r="ED83" s="277">
        <v>0</v>
      </c>
      <c r="EE83" s="277">
        <v>0</v>
      </c>
      <c r="EF83" s="277">
        <v>0</v>
      </c>
      <c r="EG83" s="277">
        <v>0</v>
      </c>
      <c r="EH83" s="277">
        <v>0</v>
      </c>
      <c r="EI83" s="277">
        <v>0</v>
      </c>
      <c r="EJ83" s="277">
        <v>0</v>
      </c>
      <c r="EK83" s="277">
        <v>0</v>
      </c>
      <c r="EL83" s="277">
        <v>0</v>
      </c>
      <c r="EM83" s="277">
        <v>0</v>
      </c>
      <c r="EN83" s="277">
        <v>0</v>
      </c>
      <c r="EO83" s="277">
        <v>0</v>
      </c>
      <c r="EP83" s="277">
        <v>0</v>
      </c>
      <c r="EQ83" s="277">
        <v>0</v>
      </c>
      <c r="ER83" s="277">
        <v>0</v>
      </c>
      <c r="ES83" s="277">
        <v>5</v>
      </c>
      <c r="ET83" s="277">
        <v>0</v>
      </c>
      <c r="EU83" s="277">
        <v>0</v>
      </c>
      <c r="EV83" s="277">
        <v>0</v>
      </c>
      <c r="EW83" s="277">
        <v>0</v>
      </c>
      <c r="EX83" s="277">
        <v>0</v>
      </c>
      <c r="EY83" s="277">
        <v>0</v>
      </c>
      <c r="EZ83" s="277">
        <v>0</v>
      </c>
      <c r="FA83" s="277">
        <v>0</v>
      </c>
      <c r="FB83" s="277">
        <v>3</v>
      </c>
      <c r="FC83" s="277">
        <v>0</v>
      </c>
      <c r="FD83" s="277">
        <v>0</v>
      </c>
      <c r="FE83" s="277">
        <v>17</v>
      </c>
      <c r="FF83" s="277">
        <v>0</v>
      </c>
      <c r="FG83" s="277">
        <v>0</v>
      </c>
      <c r="FH83" s="277">
        <v>0</v>
      </c>
      <c r="FI83" s="277">
        <v>0</v>
      </c>
      <c r="FJ83" s="277">
        <v>0</v>
      </c>
      <c r="FK83" s="277">
        <v>0</v>
      </c>
      <c r="FL83" s="277">
        <v>0</v>
      </c>
      <c r="FM83" s="277">
        <v>0</v>
      </c>
      <c r="FN83" s="277">
        <v>0</v>
      </c>
      <c r="FO83" s="277">
        <v>0</v>
      </c>
      <c r="FP83" s="277">
        <v>0</v>
      </c>
      <c r="FQ83" s="277">
        <v>7</v>
      </c>
      <c r="FR83" s="277">
        <v>0</v>
      </c>
      <c r="FS83" s="277">
        <v>0</v>
      </c>
      <c r="FT83" s="277">
        <v>11</v>
      </c>
      <c r="FU83" s="277">
        <v>0</v>
      </c>
      <c r="FV83" s="277">
        <v>0</v>
      </c>
      <c r="FW83" s="277">
        <v>2</v>
      </c>
      <c r="FX83" s="277">
        <v>0</v>
      </c>
      <c r="FY83" s="277">
        <v>0</v>
      </c>
      <c r="FZ83" s="277">
        <v>0</v>
      </c>
      <c r="GA83" s="277">
        <v>0</v>
      </c>
      <c r="GB83" s="277">
        <v>0</v>
      </c>
      <c r="GC83" s="277">
        <v>0</v>
      </c>
      <c r="GD83" s="277">
        <v>0</v>
      </c>
      <c r="GE83" s="277">
        <v>0</v>
      </c>
      <c r="GF83" s="277">
        <v>0</v>
      </c>
      <c r="GG83" s="277">
        <v>0</v>
      </c>
      <c r="GH83" s="277">
        <v>0</v>
      </c>
      <c r="GI83" s="277">
        <v>8</v>
      </c>
      <c r="GJ83" s="277">
        <v>0</v>
      </c>
      <c r="GK83" s="277">
        <v>0</v>
      </c>
      <c r="GL83" s="277">
        <v>6</v>
      </c>
      <c r="GM83" s="277">
        <v>0</v>
      </c>
      <c r="GN83" s="277">
        <v>0</v>
      </c>
      <c r="GO83" s="277">
        <v>0</v>
      </c>
      <c r="GP83" s="277">
        <v>0</v>
      </c>
      <c r="GQ83" s="277">
        <v>0</v>
      </c>
      <c r="GR83" s="277">
        <v>0</v>
      </c>
      <c r="GS83" s="277">
        <v>0</v>
      </c>
      <c r="GT83" s="277">
        <v>0</v>
      </c>
      <c r="GU83" s="277">
        <v>13</v>
      </c>
      <c r="GV83" s="277">
        <v>0</v>
      </c>
      <c r="GW83" s="277">
        <v>0</v>
      </c>
      <c r="GX83" s="277">
        <v>0</v>
      </c>
      <c r="GY83" s="277">
        <v>0</v>
      </c>
      <c r="GZ83" s="277">
        <v>0</v>
      </c>
      <c r="HA83" s="277">
        <v>4</v>
      </c>
      <c r="HB83" s="277">
        <v>0</v>
      </c>
      <c r="HC83" s="277">
        <v>0</v>
      </c>
      <c r="HD83" s="277">
        <v>0</v>
      </c>
      <c r="HE83" s="277">
        <v>0</v>
      </c>
      <c r="HF83" s="277">
        <v>0</v>
      </c>
      <c r="HG83" s="277">
        <v>0</v>
      </c>
      <c r="HH83" s="277">
        <v>0</v>
      </c>
      <c r="HI83" s="277">
        <v>0</v>
      </c>
      <c r="HJ83" s="277">
        <v>12</v>
      </c>
      <c r="HK83" s="277">
        <v>0</v>
      </c>
      <c r="HL83" s="277">
        <v>0</v>
      </c>
      <c r="HM83" s="277">
        <v>0</v>
      </c>
      <c r="HN83" s="277">
        <v>0</v>
      </c>
      <c r="HO83" s="277">
        <v>0</v>
      </c>
      <c r="HP83" s="277">
        <v>0</v>
      </c>
      <c r="HQ83" s="277">
        <v>0</v>
      </c>
      <c r="HR83" s="277">
        <v>0</v>
      </c>
      <c r="HS83" s="277">
        <v>11</v>
      </c>
      <c r="HT83" s="277">
        <v>0</v>
      </c>
      <c r="HU83" s="277">
        <v>0</v>
      </c>
      <c r="HV83" s="277">
        <v>0</v>
      </c>
      <c r="HW83" s="277">
        <v>0</v>
      </c>
      <c r="HX83" s="277">
        <v>0</v>
      </c>
      <c r="HY83" s="277">
        <v>1</v>
      </c>
      <c r="HZ83" s="277">
        <v>0</v>
      </c>
      <c r="IA83" s="277">
        <v>0</v>
      </c>
      <c r="IB83" s="277">
        <v>0</v>
      </c>
      <c r="IC83" s="277">
        <v>0</v>
      </c>
      <c r="ID83" s="277">
        <v>0</v>
      </c>
      <c r="IE83" s="277">
        <v>0</v>
      </c>
      <c r="IF83" s="277">
        <v>0</v>
      </c>
      <c r="IG83" s="277">
        <v>0</v>
      </c>
      <c r="IH83" s="277">
        <v>13</v>
      </c>
      <c r="II83" s="277">
        <v>0</v>
      </c>
      <c r="IJ83" s="277">
        <v>0</v>
      </c>
      <c r="IK83" s="277">
        <v>0</v>
      </c>
      <c r="IL83" s="277">
        <v>0</v>
      </c>
      <c r="IM83" s="277">
        <v>0</v>
      </c>
      <c r="IN83" s="277">
        <v>4</v>
      </c>
      <c r="IO83" s="277">
        <v>0</v>
      </c>
      <c r="IP83" s="277">
        <v>0</v>
      </c>
      <c r="IQ83" s="277">
        <v>8</v>
      </c>
      <c r="IR83" s="277">
        <v>0</v>
      </c>
      <c r="IS83" s="277">
        <v>0</v>
      </c>
      <c r="IT83" s="277">
        <v>0</v>
      </c>
      <c r="IU83" s="277">
        <v>0</v>
      </c>
      <c r="IV83" s="277">
        <v>0</v>
      </c>
      <c r="IW83" s="277">
        <v>20</v>
      </c>
      <c r="IX83" s="277">
        <v>0</v>
      </c>
      <c r="IY83" s="277">
        <v>0</v>
      </c>
      <c r="IZ83" s="277">
        <v>0</v>
      </c>
      <c r="JA83" s="277">
        <v>0</v>
      </c>
      <c r="JB83" s="277">
        <v>0</v>
      </c>
      <c r="JC83" s="277">
        <v>5</v>
      </c>
      <c r="JD83" s="277">
        <v>0</v>
      </c>
      <c r="JE83" s="277">
        <v>0</v>
      </c>
      <c r="JF83" s="277">
        <v>0</v>
      </c>
      <c r="JG83" s="277">
        <v>0</v>
      </c>
      <c r="JH83" s="277">
        <v>0</v>
      </c>
      <c r="JI83" s="277">
        <v>0</v>
      </c>
      <c r="JJ83" s="277">
        <v>0</v>
      </c>
      <c r="JK83" s="277">
        <v>0</v>
      </c>
      <c r="JL83" s="277">
        <v>0</v>
      </c>
      <c r="JM83" s="277">
        <v>0</v>
      </c>
      <c r="JN83" s="277">
        <v>0</v>
      </c>
      <c r="JO83" s="277">
        <v>0</v>
      </c>
      <c r="JP83" s="277">
        <v>0</v>
      </c>
      <c r="JQ83" s="277">
        <v>0</v>
      </c>
      <c r="JR83" s="277">
        <v>0</v>
      </c>
      <c r="JS83" s="277">
        <v>0</v>
      </c>
      <c r="JT83" s="277">
        <v>0</v>
      </c>
      <c r="JU83" s="277">
        <v>11</v>
      </c>
      <c r="JV83" s="277">
        <v>0</v>
      </c>
      <c r="JW83" s="277">
        <v>0</v>
      </c>
      <c r="JX83" s="277">
        <v>7</v>
      </c>
      <c r="JY83" s="277">
        <v>0</v>
      </c>
      <c r="JZ83" s="277">
        <v>0</v>
      </c>
      <c r="KA83" s="277">
        <v>0</v>
      </c>
      <c r="KB83" s="277">
        <v>0</v>
      </c>
      <c r="KC83" s="277">
        <v>0</v>
      </c>
      <c r="KD83" s="277">
        <v>0</v>
      </c>
      <c r="KE83" s="277">
        <v>0</v>
      </c>
      <c r="KF83" s="277">
        <v>0</v>
      </c>
      <c r="KG83" s="277">
        <v>0</v>
      </c>
      <c r="KH83" s="277">
        <v>0</v>
      </c>
      <c r="KI83" s="277">
        <v>0</v>
      </c>
      <c r="KJ83" s="277">
        <v>0</v>
      </c>
      <c r="KK83" s="277">
        <v>0</v>
      </c>
      <c r="KL83" s="277">
        <v>0</v>
      </c>
      <c r="KM83" s="277">
        <v>0</v>
      </c>
      <c r="KN83" s="277">
        <v>0</v>
      </c>
      <c r="KO83" s="277">
        <v>0</v>
      </c>
      <c r="KP83" s="277">
        <v>0</v>
      </c>
      <c r="KQ83" s="277">
        <v>0</v>
      </c>
      <c r="KR83" s="277">
        <v>0</v>
      </c>
      <c r="KS83" s="277">
        <v>0</v>
      </c>
      <c r="KT83" s="277">
        <v>0</v>
      </c>
      <c r="KU83" s="277">
        <v>0</v>
      </c>
      <c r="KV83" s="277">
        <v>10</v>
      </c>
      <c r="KW83" s="277">
        <v>0</v>
      </c>
      <c r="KX83" s="277">
        <v>0</v>
      </c>
      <c r="KY83" s="277">
        <v>0</v>
      </c>
      <c r="KZ83" s="277">
        <v>0</v>
      </c>
      <c r="LA83" s="277">
        <v>0</v>
      </c>
      <c r="LB83" s="277">
        <v>5</v>
      </c>
      <c r="LC83" s="277">
        <v>0</v>
      </c>
      <c r="LD83" s="277">
        <v>0</v>
      </c>
      <c r="LE83" s="277">
        <v>0</v>
      </c>
      <c r="LF83" s="277">
        <v>0</v>
      </c>
      <c r="LG83" s="277">
        <v>0</v>
      </c>
      <c r="LH83" s="277">
        <v>0</v>
      </c>
      <c r="LI83" s="277">
        <v>0</v>
      </c>
      <c r="LJ83" s="277">
        <v>0</v>
      </c>
      <c r="LK83" s="277">
        <v>0</v>
      </c>
      <c r="LL83" s="277">
        <v>0</v>
      </c>
      <c r="LM83" s="277">
        <v>0</v>
      </c>
      <c r="LN83" s="277">
        <v>0</v>
      </c>
      <c r="LO83" s="277">
        <v>0</v>
      </c>
      <c r="LP83" s="277">
        <v>0</v>
      </c>
      <c r="LQ83" s="277">
        <v>0</v>
      </c>
      <c r="LR83" s="277">
        <v>0</v>
      </c>
      <c r="LS83" s="277">
        <v>0</v>
      </c>
      <c r="LT83" s="277">
        <v>0</v>
      </c>
      <c r="LU83" s="277">
        <v>0</v>
      </c>
      <c r="LV83" s="277">
        <v>0</v>
      </c>
      <c r="LW83" s="277">
        <v>0</v>
      </c>
      <c r="LX83" s="277">
        <v>0</v>
      </c>
      <c r="LY83" s="277">
        <v>0</v>
      </c>
      <c r="LZ83" s="277">
        <v>0</v>
      </c>
      <c r="MA83" s="277">
        <v>0</v>
      </c>
      <c r="MB83" s="277">
        <v>0</v>
      </c>
      <c r="MC83" s="277">
        <v>0</v>
      </c>
      <c r="MD83" s="277">
        <v>0</v>
      </c>
      <c r="ME83" s="277">
        <v>0</v>
      </c>
      <c r="MF83" s="277">
        <v>0</v>
      </c>
      <c r="MG83" s="277">
        <v>0</v>
      </c>
      <c r="MH83" s="277">
        <v>0</v>
      </c>
      <c r="MI83" s="277">
        <v>0</v>
      </c>
      <c r="MJ83" s="277">
        <v>0</v>
      </c>
      <c r="MK83" s="277">
        <v>0</v>
      </c>
      <c r="ML83" s="277">
        <v>7</v>
      </c>
      <c r="MM83" s="277">
        <v>0</v>
      </c>
      <c r="MN83" s="277">
        <v>0</v>
      </c>
      <c r="MO83" s="277">
        <v>0</v>
      </c>
      <c r="MP83" s="277">
        <v>0</v>
      </c>
      <c r="MQ83" s="277">
        <v>0</v>
      </c>
      <c r="MR83" s="277">
        <v>17</v>
      </c>
      <c r="MS83" s="277">
        <v>0</v>
      </c>
      <c r="MT83" s="277">
        <v>0</v>
      </c>
      <c r="MU83" s="277">
        <v>0</v>
      </c>
      <c r="MV83" s="277">
        <v>0</v>
      </c>
      <c r="MW83" s="277">
        <v>0</v>
      </c>
      <c r="MX83" s="277">
        <v>0</v>
      </c>
      <c r="MY83" s="277">
        <v>0</v>
      </c>
      <c r="MZ83" s="277">
        <v>0</v>
      </c>
      <c r="NA83" s="277">
        <v>0</v>
      </c>
      <c r="NB83" s="277">
        <v>0</v>
      </c>
      <c r="NC83" s="277">
        <v>0</v>
      </c>
      <c r="ND83" s="277">
        <v>0</v>
      </c>
      <c r="NE83" s="277">
        <v>0</v>
      </c>
      <c r="NF83" s="277">
        <v>0</v>
      </c>
      <c r="NG83" s="277">
        <v>0</v>
      </c>
      <c r="NH83" s="277">
        <v>0</v>
      </c>
      <c r="NI83" s="277">
        <v>0</v>
      </c>
      <c r="NJ83" s="277">
        <v>0</v>
      </c>
      <c r="NK83" s="277">
        <v>0</v>
      </c>
      <c r="NL83" s="277">
        <v>0</v>
      </c>
      <c r="NM83" s="277">
        <v>0</v>
      </c>
      <c r="NN83" s="277">
        <v>0</v>
      </c>
      <c r="NO83" s="277">
        <v>0</v>
      </c>
      <c r="NP83" s="277">
        <v>0</v>
      </c>
      <c r="NQ83" s="277">
        <v>0</v>
      </c>
      <c r="NR83" s="277">
        <v>0</v>
      </c>
      <c r="NS83" s="277">
        <v>25</v>
      </c>
      <c r="NT83" s="277">
        <v>0</v>
      </c>
      <c r="NU83" s="277">
        <v>0</v>
      </c>
      <c r="NV83" s="277">
        <v>35</v>
      </c>
      <c r="NW83" s="277">
        <v>0</v>
      </c>
      <c r="NX83" s="277">
        <v>0</v>
      </c>
      <c r="NY83" s="277">
        <v>0</v>
      </c>
      <c r="NZ83" s="277">
        <v>0</v>
      </c>
      <c r="OA83" s="277">
        <v>0</v>
      </c>
      <c r="OB83" s="277">
        <v>0</v>
      </c>
      <c r="OC83" s="277">
        <v>0</v>
      </c>
      <c r="OD83" s="277">
        <v>0</v>
      </c>
      <c r="OE83" s="277">
        <v>0</v>
      </c>
      <c r="OF83" s="277">
        <v>0</v>
      </c>
      <c r="OG83" s="277">
        <v>0</v>
      </c>
      <c r="OH83" s="277">
        <v>0</v>
      </c>
      <c r="OI83" s="277">
        <v>0</v>
      </c>
      <c r="OJ83" s="277">
        <v>0</v>
      </c>
      <c r="OK83" s="277">
        <v>0</v>
      </c>
      <c r="OL83" s="277">
        <v>0</v>
      </c>
      <c r="OM83" s="277">
        <v>0</v>
      </c>
      <c r="ON83" s="277">
        <v>0</v>
      </c>
      <c r="OO83" s="277">
        <v>0</v>
      </c>
      <c r="OP83" s="277">
        <v>0</v>
      </c>
      <c r="OQ83" s="277">
        <v>0</v>
      </c>
      <c r="OR83" s="277">
        <v>0</v>
      </c>
      <c r="OS83" s="277">
        <v>0</v>
      </c>
      <c r="OT83" s="277">
        <v>0</v>
      </c>
      <c r="OU83" s="277">
        <v>0</v>
      </c>
      <c r="OV83" s="277">
        <v>0</v>
      </c>
      <c r="OW83" s="277">
        <v>7</v>
      </c>
      <c r="OX83" s="277">
        <v>0</v>
      </c>
      <c r="OY83" s="277">
        <v>0</v>
      </c>
      <c r="OZ83" s="277">
        <v>2</v>
      </c>
      <c r="PA83" s="277">
        <v>0</v>
      </c>
      <c r="PB83" s="277">
        <v>0</v>
      </c>
      <c r="PC83" s="277">
        <v>1</v>
      </c>
      <c r="PD83" s="277">
        <v>0</v>
      </c>
      <c r="PE83" s="277">
        <v>0</v>
      </c>
      <c r="PF83" s="277">
        <v>0</v>
      </c>
      <c r="PG83" s="277">
        <v>0</v>
      </c>
      <c r="PH83" s="277">
        <v>0</v>
      </c>
      <c r="PI83" s="277">
        <v>10</v>
      </c>
      <c r="PJ83" s="277">
        <v>0</v>
      </c>
      <c r="PK83" s="277">
        <v>0</v>
      </c>
      <c r="PL83" s="277">
        <v>0</v>
      </c>
      <c r="PM83" s="277">
        <v>0</v>
      </c>
      <c r="PN83" s="277">
        <v>0</v>
      </c>
      <c r="PO83" s="277">
        <v>0</v>
      </c>
      <c r="PP83" s="277">
        <v>0</v>
      </c>
      <c r="PQ83" s="277">
        <v>0</v>
      </c>
      <c r="PR83" s="277">
        <v>0</v>
      </c>
      <c r="PS83" s="277">
        <v>0</v>
      </c>
      <c r="PT83" s="277">
        <v>0</v>
      </c>
      <c r="PU83" s="277">
        <v>0</v>
      </c>
      <c r="PV83" s="277">
        <v>0</v>
      </c>
      <c r="PW83" s="277">
        <v>0</v>
      </c>
      <c r="PX83" s="277">
        <v>0</v>
      </c>
      <c r="PY83" s="277">
        <v>0</v>
      </c>
      <c r="PZ83" s="277">
        <v>0</v>
      </c>
      <c r="QA83" s="277">
        <v>0</v>
      </c>
      <c r="QB83" s="277">
        <v>0</v>
      </c>
      <c r="QC83" s="277">
        <v>0</v>
      </c>
      <c r="QD83" s="277">
        <v>0</v>
      </c>
      <c r="QE83" s="277">
        <v>0</v>
      </c>
      <c r="QF83" s="277">
        <v>0</v>
      </c>
      <c r="QG83" s="277">
        <v>0</v>
      </c>
      <c r="QH83" s="277">
        <v>0</v>
      </c>
      <c r="QI83" s="277">
        <v>0</v>
      </c>
      <c r="QJ83" s="277">
        <v>0</v>
      </c>
      <c r="QK83" s="277">
        <v>0</v>
      </c>
      <c r="QL83" s="277">
        <v>0</v>
      </c>
      <c r="QM83" s="277">
        <v>0</v>
      </c>
      <c r="QN83" s="277">
        <v>0</v>
      </c>
      <c r="QO83" s="277">
        <v>0</v>
      </c>
      <c r="QP83" s="277">
        <v>0</v>
      </c>
      <c r="QQ83" s="277">
        <v>0</v>
      </c>
      <c r="QR83" s="277">
        <v>0</v>
      </c>
      <c r="QS83" s="277">
        <v>10</v>
      </c>
      <c r="QT83" s="277">
        <v>0</v>
      </c>
      <c r="QU83" s="277">
        <v>0</v>
      </c>
      <c r="QV83" s="277">
        <v>0</v>
      </c>
      <c r="QW83" s="277">
        <v>0</v>
      </c>
      <c r="QX83" s="277">
        <v>0</v>
      </c>
      <c r="QY83" s="277">
        <v>0</v>
      </c>
      <c r="QZ83" s="277">
        <v>0</v>
      </c>
      <c r="RA83" s="277">
        <v>0</v>
      </c>
      <c r="RB83" s="277">
        <v>0</v>
      </c>
      <c r="RC83" s="277">
        <v>0</v>
      </c>
      <c r="RD83" s="277">
        <v>0</v>
      </c>
      <c r="RE83" s="277">
        <v>0</v>
      </c>
      <c r="RF83" s="277">
        <v>0</v>
      </c>
      <c r="RG83" s="277">
        <v>0</v>
      </c>
      <c r="RH83" s="277">
        <v>0</v>
      </c>
      <c r="RI83" s="277">
        <v>0</v>
      </c>
      <c r="RJ83" s="277">
        <v>0</v>
      </c>
      <c r="RK83" s="277">
        <v>0</v>
      </c>
      <c r="RL83" s="277">
        <v>0</v>
      </c>
      <c r="RM83" s="277">
        <v>0</v>
      </c>
      <c r="RN83" s="277">
        <v>0</v>
      </c>
      <c r="RO83" s="277">
        <v>0</v>
      </c>
      <c r="RP83" s="277">
        <v>0</v>
      </c>
      <c r="RQ83" s="277">
        <v>0</v>
      </c>
      <c r="RR83" s="277">
        <v>0</v>
      </c>
      <c r="RS83" s="277">
        <v>0</v>
      </c>
      <c r="RT83" s="277">
        <v>0</v>
      </c>
      <c r="RU83" s="277">
        <v>0</v>
      </c>
      <c r="RV83" s="277">
        <v>0</v>
      </c>
      <c r="RW83" s="277">
        <v>0</v>
      </c>
      <c r="RX83" s="277">
        <v>0</v>
      </c>
      <c r="RY83" s="277">
        <v>0</v>
      </c>
      <c r="RZ83" s="277">
        <v>0</v>
      </c>
      <c r="SA83" s="277">
        <v>0</v>
      </c>
      <c r="SB83" s="277">
        <v>0</v>
      </c>
      <c r="SC83" s="277">
        <v>0</v>
      </c>
      <c r="SD83" s="277">
        <v>0</v>
      </c>
      <c r="SE83" s="277">
        <v>0</v>
      </c>
      <c r="SF83" s="277">
        <v>0</v>
      </c>
      <c r="SG83" s="277">
        <v>0</v>
      </c>
      <c r="SH83" s="277">
        <v>0</v>
      </c>
      <c r="SI83" s="277">
        <v>0</v>
      </c>
      <c r="SJ83" s="277">
        <v>0</v>
      </c>
      <c r="SK83" s="277">
        <v>0</v>
      </c>
      <c r="SL83" s="277">
        <v>1</v>
      </c>
      <c r="SM83" s="277">
        <v>0</v>
      </c>
      <c r="SN83" s="277">
        <v>0</v>
      </c>
      <c r="SO83" s="277">
        <v>4</v>
      </c>
      <c r="SP83" s="277">
        <v>0</v>
      </c>
      <c r="SQ83" s="277">
        <v>0</v>
      </c>
      <c r="SR83" s="277">
        <v>16</v>
      </c>
      <c r="SS83" s="277">
        <v>0</v>
      </c>
      <c r="ST83" s="277">
        <v>0</v>
      </c>
      <c r="SU83" s="277">
        <v>0</v>
      </c>
      <c r="SV83" s="277">
        <v>0</v>
      </c>
      <c r="SW83" s="277">
        <v>0</v>
      </c>
      <c r="SX83" s="277">
        <v>20</v>
      </c>
      <c r="SY83" s="277">
        <v>0</v>
      </c>
      <c r="SZ83" s="277">
        <v>0</v>
      </c>
      <c r="TA83" s="277">
        <v>0</v>
      </c>
      <c r="TB83" s="277">
        <v>0</v>
      </c>
      <c r="TC83" s="277">
        <v>0</v>
      </c>
      <c r="TD83" s="277">
        <v>0</v>
      </c>
      <c r="TE83" s="277">
        <v>0</v>
      </c>
      <c r="TF83" s="277">
        <v>0</v>
      </c>
      <c r="TG83" s="277">
        <v>0</v>
      </c>
      <c r="TH83" s="277">
        <v>0</v>
      </c>
      <c r="TI83" s="277">
        <v>0</v>
      </c>
      <c r="TJ83" s="277">
        <v>0</v>
      </c>
      <c r="TK83" s="277">
        <v>0</v>
      </c>
      <c r="TL83" s="277">
        <v>0</v>
      </c>
      <c r="TM83" s="277">
        <v>25</v>
      </c>
      <c r="TN83" s="277">
        <v>0</v>
      </c>
      <c r="TO83" s="277">
        <v>0</v>
      </c>
      <c r="TP83" s="277">
        <v>0</v>
      </c>
      <c r="TQ83" s="277">
        <v>0</v>
      </c>
      <c r="TR83" s="277">
        <v>0</v>
      </c>
      <c r="TS83" s="277">
        <v>0</v>
      </c>
      <c r="TT83" s="277">
        <v>0</v>
      </c>
      <c r="TU83" s="277">
        <v>0</v>
      </c>
      <c r="TV83" s="277">
        <v>0</v>
      </c>
      <c r="TW83" s="277">
        <v>0</v>
      </c>
      <c r="TX83" s="277">
        <v>0</v>
      </c>
      <c r="TY83" s="277">
        <v>17</v>
      </c>
      <c r="TZ83" s="277">
        <v>0</v>
      </c>
      <c r="UA83" s="277">
        <v>0</v>
      </c>
      <c r="UB83" s="277">
        <v>0</v>
      </c>
      <c r="UC83" s="277">
        <v>0</v>
      </c>
      <c r="UD83" s="277">
        <v>0</v>
      </c>
      <c r="UE83" s="277">
        <v>17</v>
      </c>
      <c r="UF83" s="277">
        <v>0</v>
      </c>
      <c r="UG83" s="277">
        <v>0</v>
      </c>
      <c r="UH83" s="277">
        <v>0</v>
      </c>
      <c r="UI83" s="277">
        <v>0</v>
      </c>
      <c r="UJ83" s="277">
        <v>0</v>
      </c>
      <c r="UK83" s="277">
        <v>0</v>
      </c>
      <c r="UL83" s="277">
        <v>0</v>
      </c>
      <c r="UM83" s="277">
        <v>0</v>
      </c>
      <c r="UN83" s="277">
        <v>0</v>
      </c>
      <c r="UO83" s="277">
        <v>0</v>
      </c>
      <c r="UP83" s="277">
        <v>0</v>
      </c>
      <c r="UQ83" s="277">
        <v>0</v>
      </c>
      <c r="UR83" s="277">
        <v>0</v>
      </c>
      <c r="US83" s="277">
        <v>0</v>
      </c>
      <c r="UT83" s="277">
        <v>8</v>
      </c>
      <c r="UU83" s="277">
        <v>0</v>
      </c>
      <c r="UV83" s="277">
        <v>0</v>
      </c>
      <c r="UW83" s="277">
        <v>6</v>
      </c>
      <c r="UX83" s="277">
        <v>0</v>
      </c>
      <c r="UY83" s="277">
        <v>0</v>
      </c>
      <c r="UZ83" s="277">
        <v>0</v>
      </c>
      <c r="VA83" s="277">
        <v>0</v>
      </c>
      <c r="VB83" s="277">
        <v>0</v>
      </c>
      <c r="VC83" s="277">
        <v>0</v>
      </c>
      <c r="VD83" s="277">
        <v>0</v>
      </c>
      <c r="VE83" s="277">
        <v>0</v>
      </c>
      <c r="VF83" s="277">
        <v>7</v>
      </c>
      <c r="VG83" s="277">
        <v>0</v>
      </c>
      <c r="VH83" s="277">
        <v>0</v>
      </c>
      <c r="VI83" s="277">
        <v>11</v>
      </c>
      <c r="VJ83" s="277">
        <v>0</v>
      </c>
      <c r="VK83" s="277">
        <v>0</v>
      </c>
      <c r="VL83" s="277">
        <v>5</v>
      </c>
      <c r="VM83" s="277">
        <v>0</v>
      </c>
      <c r="VN83" s="277">
        <v>0</v>
      </c>
      <c r="VO83" s="277">
        <v>10</v>
      </c>
      <c r="VP83" s="277">
        <v>0</v>
      </c>
      <c r="VQ83" s="277">
        <v>0</v>
      </c>
      <c r="VR83" s="277">
        <v>0</v>
      </c>
      <c r="VS83" s="277">
        <v>0</v>
      </c>
      <c r="VT83" s="277">
        <v>0</v>
      </c>
      <c r="VU83" s="277">
        <v>2</v>
      </c>
      <c r="VV83" s="277">
        <v>0</v>
      </c>
      <c r="VW83" s="277">
        <v>0</v>
      </c>
      <c r="VX83" s="277">
        <v>6</v>
      </c>
      <c r="VY83" s="277">
        <v>0</v>
      </c>
      <c r="VZ83" s="277">
        <v>0</v>
      </c>
      <c r="WA83" s="277">
        <v>6</v>
      </c>
      <c r="WB83" s="277">
        <v>0</v>
      </c>
      <c r="WC83" s="277">
        <v>0</v>
      </c>
      <c r="WD83" s="277">
        <v>13</v>
      </c>
      <c r="WE83" s="277">
        <v>0</v>
      </c>
      <c r="WF83" s="277">
        <v>0</v>
      </c>
      <c r="WG83" s="277">
        <v>0</v>
      </c>
      <c r="WH83" s="277">
        <v>0</v>
      </c>
      <c r="WI83" s="277">
        <v>0</v>
      </c>
      <c r="WJ83" s="277">
        <v>11</v>
      </c>
      <c r="WK83" s="277">
        <v>0</v>
      </c>
      <c r="WL83" s="277">
        <v>0</v>
      </c>
      <c r="WM83" s="277">
        <v>11</v>
      </c>
      <c r="WN83" s="277">
        <v>0</v>
      </c>
      <c r="WO83" s="277">
        <v>0</v>
      </c>
      <c r="WP83" s="277">
        <v>11</v>
      </c>
      <c r="WQ83" s="277">
        <v>0</v>
      </c>
      <c r="WR83" s="277">
        <v>0</v>
      </c>
      <c r="WS83" s="277">
        <v>10</v>
      </c>
      <c r="WT83" s="277">
        <v>0</v>
      </c>
      <c r="WU83" s="277">
        <v>0</v>
      </c>
      <c r="WV83" s="277">
        <v>0</v>
      </c>
      <c r="WW83" s="277">
        <v>0</v>
      </c>
      <c r="WX83" s="277">
        <v>0</v>
      </c>
      <c r="WY83" s="277">
        <v>11</v>
      </c>
      <c r="WZ83" s="277">
        <v>0</v>
      </c>
      <c r="XA83" s="277">
        <v>0</v>
      </c>
      <c r="XB83" s="277">
        <v>13</v>
      </c>
      <c r="XC83" s="277">
        <v>0</v>
      </c>
      <c r="XD83" s="277">
        <v>0</v>
      </c>
      <c r="XE83" s="277">
        <v>0</v>
      </c>
      <c r="XF83" s="277">
        <v>0</v>
      </c>
      <c r="XG83" s="277">
        <v>0</v>
      </c>
      <c r="XH83" s="277">
        <v>6</v>
      </c>
      <c r="XI83" s="277">
        <v>0</v>
      </c>
      <c r="XJ83" s="277">
        <v>0</v>
      </c>
      <c r="XK83" s="277">
        <v>0</v>
      </c>
      <c r="XL83" s="277">
        <v>0</v>
      </c>
      <c r="XM83" s="277">
        <v>0</v>
      </c>
      <c r="XN83" s="277">
        <v>6</v>
      </c>
      <c r="XO83" s="277">
        <v>0</v>
      </c>
      <c r="XP83" s="277">
        <v>0</v>
      </c>
      <c r="XQ83" s="277">
        <v>6</v>
      </c>
      <c r="XR83" s="277">
        <v>0</v>
      </c>
      <c r="XS83" s="277">
        <v>0</v>
      </c>
      <c r="XT83" s="277">
        <v>9</v>
      </c>
      <c r="XU83" s="277">
        <v>0</v>
      </c>
      <c r="XV83" s="277">
        <v>0</v>
      </c>
      <c r="XW83" s="277">
        <v>0</v>
      </c>
      <c r="XX83" s="277">
        <v>0</v>
      </c>
      <c r="XY83" s="277">
        <v>0</v>
      </c>
      <c r="XZ83" s="277">
        <v>0</v>
      </c>
      <c r="YA83" s="277">
        <v>0</v>
      </c>
      <c r="YB83" s="277">
        <v>0</v>
      </c>
      <c r="YC83" s="277">
        <v>6</v>
      </c>
      <c r="YD83" s="277">
        <v>0</v>
      </c>
      <c r="YE83" s="277">
        <v>0</v>
      </c>
      <c r="YF83" s="277">
        <v>11</v>
      </c>
      <c r="YG83" s="277">
        <v>0</v>
      </c>
      <c r="YH83" s="277">
        <v>0</v>
      </c>
      <c r="YI83" s="277">
        <v>0</v>
      </c>
      <c r="YJ83" s="277">
        <v>0</v>
      </c>
      <c r="YK83" s="277">
        <v>0</v>
      </c>
      <c r="YL83" s="277">
        <v>3</v>
      </c>
      <c r="YM83" s="277">
        <v>0</v>
      </c>
      <c r="YN83" s="277">
        <v>0</v>
      </c>
      <c r="YO83" s="277">
        <v>0</v>
      </c>
      <c r="YP83" s="277">
        <v>0</v>
      </c>
      <c r="YQ83" s="277">
        <v>0</v>
      </c>
      <c r="YR83" s="277">
        <v>0</v>
      </c>
      <c r="YS83" s="277">
        <v>0</v>
      </c>
      <c r="YT83" s="277">
        <v>0</v>
      </c>
      <c r="YU83" s="277">
        <v>0</v>
      </c>
      <c r="YV83" s="277">
        <v>0</v>
      </c>
      <c r="YW83" s="277">
        <v>0</v>
      </c>
      <c r="YX83" s="277">
        <v>3</v>
      </c>
      <c r="YY83" s="277">
        <v>0</v>
      </c>
      <c r="YZ83" s="277">
        <v>0</v>
      </c>
      <c r="ZA83" s="277">
        <v>0</v>
      </c>
      <c r="ZB83" s="277">
        <v>0</v>
      </c>
      <c r="ZC83" s="277">
        <v>0</v>
      </c>
      <c r="ZD83" s="277">
        <v>0</v>
      </c>
      <c r="ZE83" s="277">
        <v>0</v>
      </c>
      <c r="ZF83" s="277">
        <v>0</v>
      </c>
      <c r="ZG83" s="277">
        <v>1</v>
      </c>
      <c r="ZH83" s="277">
        <v>0</v>
      </c>
      <c r="ZI83" s="277">
        <v>0</v>
      </c>
      <c r="ZJ83" s="277">
        <v>11</v>
      </c>
      <c r="ZK83" s="277">
        <v>0</v>
      </c>
      <c r="ZL83" s="277">
        <v>0</v>
      </c>
      <c r="ZM83" s="277">
        <v>24</v>
      </c>
      <c r="ZN83" s="277">
        <v>0</v>
      </c>
      <c r="ZO83" s="277">
        <v>0</v>
      </c>
      <c r="ZP83" s="277">
        <v>15</v>
      </c>
      <c r="ZQ83" s="277">
        <v>0</v>
      </c>
      <c r="ZR83" s="277">
        <v>0</v>
      </c>
      <c r="ZS83" s="277">
        <v>0</v>
      </c>
      <c r="ZT83" s="277">
        <v>0</v>
      </c>
      <c r="ZU83" s="277">
        <v>0</v>
      </c>
      <c r="ZV83" s="277">
        <v>0</v>
      </c>
      <c r="ZW83" s="277">
        <v>0</v>
      </c>
      <c r="ZX83" s="277">
        <v>0</v>
      </c>
      <c r="ZY83" s="277">
        <v>0</v>
      </c>
      <c r="ZZ83" s="277">
        <v>0</v>
      </c>
      <c r="AAA83" s="277">
        <v>0</v>
      </c>
      <c r="AAB83" s="277">
        <v>0</v>
      </c>
      <c r="AAC83" s="277">
        <v>0</v>
      </c>
      <c r="AAD83" s="277">
        <v>0</v>
      </c>
      <c r="AAE83" s="277">
        <v>0</v>
      </c>
      <c r="AAF83" s="277">
        <v>0</v>
      </c>
      <c r="AAG83" s="277">
        <v>0</v>
      </c>
      <c r="AAH83" s="277">
        <v>0</v>
      </c>
      <c r="AAI83" s="277">
        <v>0</v>
      </c>
      <c r="AAJ83" s="277">
        <v>0</v>
      </c>
      <c r="AAK83" s="277">
        <v>0</v>
      </c>
      <c r="AAL83" s="277">
        <v>0</v>
      </c>
      <c r="AAM83" s="277">
        <v>0</v>
      </c>
      <c r="AAN83" s="277">
        <v>0</v>
      </c>
      <c r="AAO83" s="277">
        <v>0</v>
      </c>
      <c r="AAP83" s="277">
        <v>0</v>
      </c>
      <c r="AAQ83" s="277">
        <v>0</v>
      </c>
      <c r="AAR83" s="277">
        <v>0</v>
      </c>
      <c r="AAS83" s="277">
        <v>0</v>
      </c>
      <c r="AAT83" s="181"/>
    </row>
    <row r="84" spans="3:722" x14ac:dyDescent="0.3">
      <c r="C84">
        <f>VLOOKUP($F84,Old!$C$23:$G$42,5,FALSE)</f>
        <v>0.5</v>
      </c>
      <c r="D84" s="3" t="s">
        <v>451</v>
      </c>
      <c r="F84" s="3">
        <v>666509</v>
      </c>
      <c r="G84" s="3" t="s">
        <v>292</v>
      </c>
      <c r="H84" s="275">
        <f t="shared" si="143"/>
        <v>15.666666666666666</v>
      </c>
      <c r="I84" s="135" t="str">
        <f t="shared" si="143"/>
        <v/>
      </c>
      <c r="J84" s="276" t="str">
        <f t="shared" si="143"/>
        <v/>
      </c>
      <c r="K84" s="275" cm="1">
        <f t="array" ref="K84">IFERROR(_xlfn.STDEV.S(IF(($AA$19:$AAN$19=K$20)*($AF84:$AAS84&gt;10), $AF84:$AAS84)),"")</f>
        <v>2.8867513459481255</v>
      </c>
      <c r="L84" s="135" t="str" cm="1">
        <f t="array" ref="L84">IFERROR(_xlfn.STDEV.S(IF(($AA$19:$AAN$19=L$20)*($AF84:$AAS84&gt;10), $AF84:$AAS84)),"")</f>
        <v/>
      </c>
      <c r="M84" s="276" t="str" cm="1">
        <f t="array" ref="M84">IFERROR(_xlfn.STDEV.S(IF(($AA$19:$AAN$19=M$20)*($AF84:$AAS84&gt;10), $AF84:$AAS84)),"")</f>
        <v/>
      </c>
      <c r="N84" s="275">
        <f t="shared" si="144"/>
        <v>19</v>
      </c>
      <c r="O84" s="135">
        <f t="shared" si="144"/>
        <v>0</v>
      </c>
      <c r="P84" s="276">
        <f t="shared" si="144"/>
        <v>0</v>
      </c>
      <c r="Q84" s="275">
        <f t="shared" si="145"/>
        <v>14</v>
      </c>
      <c r="R84" s="135" t="str">
        <f t="shared" si="145"/>
        <v/>
      </c>
      <c r="S84" s="135" t="str">
        <f t="shared" si="145"/>
        <v/>
      </c>
      <c r="T84" s="135">
        <f t="shared" si="145"/>
        <v>14</v>
      </c>
      <c r="U84" s="276">
        <f t="shared" si="145"/>
        <v>19</v>
      </c>
      <c r="V84" s="275" t="str">
        <f t="shared" si="145"/>
        <v/>
      </c>
      <c r="W84" s="135" t="str">
        <f t="shared" si="145"/>
        <v/>
      </c>
      <c r="X84" s="135" t="str">
        <f t="shared" si="145"/>
        <v/>
      </c>
      <c r="Y84" s="135" t="str">
        <f t="shared" si="145"/>
        <v/>
      </c>
      <c r="Z84" s="276" t="str">
        <f t="shared" si="145"/>
        <v/>
      </c>
      <c r="AA84" s="275" t="str">
        <f t="shared" si="145"/>
        <v/>
      </c>
      <c r="AB84" s="135" t="str">
        <f t="shared" si="145"/>
        <v/>
      </c>
      <c r="AC84" s="135" t="str">
        <f t="shared" si="145"/>
        <v/>
      </c>
      <c r="AD84" s="135" t="str">
        <f t="shared" si="145"/>
        <v/>
      </c>
      <c r="AE84" s="276" t="str">
        <f t="shared" si="145"/>
        <v/>
      </c>
      <c r="AF84" s="277">
        <v>0</v>
      </c>
      <c r="AG84" s="277">
        <v>0</v>
      </c>
      <c r="AH84" s="277">
        <v>0</v>
      </c>
      <c r="AI84" s="277">
        <v>0</v>
      </c>
      <c r="AJ84" s="277">
        <v>0</v>
      </c>
      <c r="AK84" s="277">
        <v>0</v>
      </c>
      <c r="AL84" s="277">
        <v>0</v>
      </c>
      <c r="AM84" s="277">
        <v>0</v>
      </c>
      <c r="AN84" s="277">
        <v>0</v>
      </c>
      <c r="AO84" s="277">
        <v>0</v>
      </c>
      <c r="AP84" s="277">
        <v>0</v>
      </c>
      <c r="AQ84" s="277">
        <v>0</v>
      </c>
      <c r="AR84" s="277">
        <v>0</v>
      </c>
      <c r="AS84" s="277">
        <v>0</v>
      </c>
      <c r="AT84" s="277">
        <v>0</v>
      </c>
      <c r="AU84" s="277">
        <v>0</v>
      </c>
      <c r="AV84" s="277">
        <v>0</v>
      </c>
      <c r="AW84" s="277">
        <v>0</v>
      </c>
      <c r="AX84" s="277">
        <v>0</v>
      </c>
      <c r="AY84" s="277">
        <v>0</v>
      </c>
      <c r="AZ84" s="277">
        <v>0</v>
      </c>
      <c r="BA84" s="277">
        <v>0</v>
      </c>
      <c r="BB84" s="277">
        <v>0</v>
      </c>
      <c r="BC84" s="277">
        <v>0</v>
      </c>
      <c r="BD84" s="277">
        <v>0</v>
      </c>
      <c r="BE84" s="277">
        <v>0</v>
      </c>
      <c r="BF84" s="277">
        <v>0</v>
      </c>
      <c r="BG84" s="277">
        <v>0</v>
      </c>
      <c r="BH84" s="277">
        <v>0</v>
      </c>
      <c r="BI84" s="277">
        <v>0</v>
      </c>
      <c r="BJ84" s="277">
        <v>0</v>
      </c>
      <c r="BK84" s="277">
        <v>0</v>
      </c>
      <c r="BL84" s="277">
        <v>0</v>
      </c>
      <c r="BM84" s="277">
        <v>0</v>
      </c>
      <c r="BN84" s="277">
        <v>0</v>
      </c>
      <c r="BO84" s="277">
        <v>0</v>
      </c>
      <c r="BP84" s="277">
        <v>0</v>
      </c>
      <c r="BQ84" s="277">
        <v>0</v>
      </c>
      <c r="BR84" s="277">
        <v>0</v>
      </c>
      <c r="BS84" s="277">
        <v>0</v>
      </c>
      <c r="BT84" s="277">
        <v>0</v>
      </c>
      <c r="BU84" s="277">
        <v>0</v>
      </c>
      <c r="BV84" s="277">
        <v>0</v>
      </c>
      <c r="BW84" s="277">
        <v>0</v>
      </c>
      <c r="BX84" s="277">
        <v>0</v>
      </c>
      <c r="BY84" s="277">
        <v>0</v>
      </c>
      <c r="BZ84" s="277">
        <v>0</v>
      </c>
      <c r="CA84" s="277">
        <v>0</v>
      </c>
      <c r="CB84" s="277">
        <v>0</v>
      </c>
      <c r="CC84" s="277">
        <v>0</v>
      </c>
      <c r="CD84" s="277">
        <v>0</v>
      </c>
      <c r="CE84" s="277">
        <v>0</v>
      </c>
      <c r="CF84" s="277">
        <v>0</v>
      </c>
      <c r="CG84" s="277">
        <v>0</v>
      </c>
      <c r="CH84" s="277">
        <v>0</v>
      </c>
      <c r="CI84" s="277">
        <v>0</v>
      </c>
      <c r="CJ84" s="277">
        <v>0</v>
      </c>
      <c r="CK84" s="277">
        <v>0</v>
      </c>
      <c r="CL84" s="277">
        <v>0</v>
      </c>
      <c r="CM84" s="277">
        <v>0</v>
      </c>
      <c r="CN84" s="277">
        <v>0</v>
      </c>
      <c r="CO84" s="277">
        <v>0</v>
      </c>
      <c r="CP84" s="277">
        <v>0</v>
      </c>
      <c r="CQ84" s="277">
        <v>0</v>
      </c>
      <c r="CR84" s="277">
        <v>0</v>
      </c>
      <c r="CS84" s="277">
        <v>0</v>
      </c>
      <c r="CT84" s="277">
        <v>0</v>
      </c>
      <c r="CU84" s="277">
        <v>0</v>
      </c>
      <c r="CV84" s="277">
        <v>0</v>
      </c>
      <c r="CW84" s="277">
        <v>0</v>
      </c>
      <c r="CX84" s="277">
        <v>0</v>
      </c>
      <c r="CY84" s="277">
        <v>0</v>
      </c>
      <c r="CZ84" s="277">
        <v>0</v>
      </c>
      <c r="DA84" s="277">
        <v>0</v>
      </c>
      <c r="DB84" s="277">
        <v>0</v>
      </c>
      <c r="DC84" s="277">
        <v>0</v>
      </c>
      <c r="DD84" s="277">
        <v>0</v>
      </c>
      <c r="DE84" s="277">
        <v>0</v>
      </c>
      <c r="DF84" s="277">
        <v>0</v>
      </c>
      <c r="DG84" s="277">
        <v>0</v>
      </c>
      <c r="DH84" s="277">
        <v>0</v>
      </c>
      <c r="DI84" s="277">
        <v>0</v>
      </c>
      <c r="DJ84" s="277">
        <v>0</v>
      </c>
      <c r="DK84" s="277">
        <v>0</v>
      </c>
      <c r="DL84" s="277">
        <v>0</v>
      </c>
      <c r="DM84" s="277">
        <v>0</v>
      </c>
      <c r="DN84" s="277">
        <v>0</v>
      </c>
      <c r="DO84" s="277">
        <v>0</v>
      </c>
      <c r="DP84" s="277">
        <v>0</v>
      </c>
      <c r="DQ84" s="277">
        <v>0</v>
      </c>
      <c r="DR84" s="277">
        <v>0</v>
      </c>
      <c r="DS84" s="277">
        <v>0</v>
      </c>
      <c r="DT84" s="277">
        <v>0</v>
      </c>
      <c r="DU84" s="277">
        <v>0</v>
      </c>
      <c r="DV84" s="277">
        <v>0</v>
      </c>
      <c r="DW84" s="277">
        <v>0</v>
      </c>
      <c r="DX84" s="277">
        <v>0</v>
      </c>
      <c r="DY84" s="277">
        <v>0</v>
      </c>
      <c r="DZ84" s="277">
        <v>0</v>
      </c>
      <c r="EA84" s="277">
        <v>0</v>
      </c>
      <c r="EB84" s="277">
        <v>0</v>
      </c>
      <c r="EC84" s="277">
        <v>0</v>
      </c>
      <c r="ED84" s="277">
        <v>0</v>
      </c>
      <c r="EE84" s="277">
        <v>0</v>
      </c>
      <c r="EF84" s="277">
        <v>0</v>
      </c>
      <c r="EG84" s="277">
        <v>0</v>
      </c>
      <c r="EH84" s="277">
        <v>0</v>
      </c>
      <c r="EI84" s="277">
        <v>0</v>
      </c>
      <c r="EJ84" s="277">
        <v>0</v>
      </c>
      <c r="EK84" s="277">
        <v>0</v>
      </c>
      <c r="EL84" s="277">
        <v>0</v>
      </c>
      <c r="EM84" s="277">
        <v>0</v>
      </c>
      <c r="EN84" s="277">
        <v>0</v>
      </c>
      <c r="EO84" s="277">
        <v>0</v>
      </c>
      <c r="EP84" s="277">
        <v>0</v>
      </c>
      <c r="EQ84" s="277">
        <v>0</v>
      </c>
      <c r="ER84" s="277">
        <v>0</v>
      </c>
      <c r="ES84" s="277">
        <v>0</v>
      </c>
      <c r="ET84" s="277">
        <v>0</v>
      </c>
      <c r="EU84" s="277">
        <v>0</v>
      </c>
      <c r="EV84" s="277">
        <v>0</v>
      </c>
      <c r="EW84" s="277">
        <v>0</v>
      </c>
      <c r="EX84" s="277">
        <v>0</v>
      </c>
      <c r="EY84" s="277">
        <v>0</v>
      </c>
      <c r="EZ84" s="277">
        <v>0</v>
      </c>
      <c r="FA84" s="277">
        <v>0</v>
      </c>
      <c r="FB84" s="277">
        <v>0</v>
      </c>
      <c r="FC84" s="277">
        <v>0</v>
      </c>
      <c r="FD84" s="277">
        <v>0</v>
      </c>
      <c r="FE84" s="277">
        <v>0</v>
      </c>
      <c r="FF84" s="277">
        <v>0</v>
      </c>
      <c r="FG84" s="277">
        <v>0</v>
      </c>
      <c r="FH84" s="277">
        <v>0</v>
      </c>
      <c r="FI84" s="277">
        <v>0</v>
      </c>
      <c r="FJ84" s="277">
        <v>0</v>
      </c>
      <c r="FK84" s="277">
        <v>0</v>
      </c>
      <c r="FL84" s="277">
        <v>0</v>
      </c>
      <c r="FM84" s="277">
        <v>0</v>
      </c>
      <c r="FN84" s="277">
        <v>0</v>
      </c>
      <c r="FO84" s="277">
        <v>0</v>
      </c>
      <c r="FP84" s="277">
        <v>0</v>
      </c>
      <c r="FQ84" s="277">
        <v>0</v>
      </c>
      <c r="FR84" s="277">
        <v>0</v>
      </c>
      <c r="FS84" s="277">
        <v>0</v>
      </c>
      <c r="FT84" s="277">
        <v>0</v>
      </c>
      <c r="FU84" s="277">
        <v>0</v>
      </c>
      <c r="FV84" s="277">
        <v>0</v>
      </c>
      <c r="FW84" s="277">
        <v>0</v>
      </c>
      <c r="FX84" s="277">
        <v>0</v>
      </c>
      <c r="FY84" s="277">
        <v>0</v>
      </c>
      <c r="FZ84" s="277">
        <v>0</v>
      </c>
      <c r="GA84" s="277">
        <v>0</v>
      </c>
      <c r="GB84" s="277">
        <v>0</v>
      </c>
      <c r="GC84" s="277">
        <v>0</v>
      </c>
      <c r="GD84" s="277">
        <v>0</v>
      </c>
      <c r="GE84" s="277">
        <v>0</v>
      </c>
      <c r="GF84" s="277">
        <v>0</v>
      </c>
      <c r="GG84" s="277">
        <v>0</v>
      </c>
      <c r="GH84" s="277">
        <v>0</v>
      </c>
      <c r="GI84" s="277">
        <v>0</v>
      </c>
      <c r="GJ84" s="277">
        <v>0</v>
      </c>
      <c r="GK84" s="277">
        <v>0</v>
      </c>
      <c r="GL84" s="277">
        <v>0</v>
      </c>
      <c r="GM84" s="277">
        <v>0</v>
      </c>
      <c r="GN84" s="277">
        <v>0</v>
      </c>
      <c r="GO84" s="277">
        <v>0</v>
      </c>
      <c r="GP84" s="277">
        <v>0</v>
      </c>
      <c r="GQ84" s="277">
        <v>0</v>
      </c>
      <c r="GR84" s="277">
        <v>0</v>
      </c>
      <c r="GS84" s="277">
        <v>0</v>
      </c>
      <c r="GT84" s="277">
        <v>0</v>
      </c>
      <c r="GU84" s="277">
        <v>0</v>
      </c>
      <c r="GV84" s="277">
        <v>0</v>
      </c>
      <c r="GW84" s="277">
        <v>0</v>
      </c>
      <c r="GX84" s="277">
        <v>0</v>
      </c>
      <c r="GY84" s="277">
        <v>0</v>
      </c>
      <c r="GZ84" s="277">
        <v>0</v>
      </c>
      <c r="HA84" s="277">
        <v>0</v>
      </c>
      <c r="HB84" s="277">
        <v>0</v>
      </c>
      <c r="HC84" s="277">
        <v>0</v>
      </c>
      <c r="HD84" s="277">
        <v>0</v>
      </c>
      <c r="HE84" s="277">
        <v>0</v>
      </c>
      <c r="HF84" s="277">
        <v>0</v>
      </c>
      <c r="HG84" s="277">
        <v>0</v>
      </c>
      <c r="HH84" s="277">
        <v>0</v>
      </c>
      <c r="HI84" s="277">
        <v>0</v>
      </c>
      <c r="HJ84" s="277">
        <v>0</v>
      </c>
      <c r="HK84" s="277">
        <v>0</v>
      </c>
      <c r="HL84" s="277">
        <v>0</v>
      </c>
      <c r="HM84" s="277">
        <v>0</v>
      </c>
      <c r="HN84" s="277">
        <v>0</v>
      </c>
      <c r="HO84" s="277">
        <v>0</v>
      </c>
      <c r="HP84" s="277">
        <v>0</v>
      </c>
      <c r="HQ84" s="277">
        <v>0</v>
      </c>
      <c r="HR84" s="277">
        <v>0</v>
      </c>
      <c r="HS84" s="277">
        <v>0</v>
      </c>
      <c r="HT84" s="277">
        <v>0</v>
      </c>
      <c r="HU84" s="277">
        <v>0</v>
      </c>
      <c r="HV84" s="277">
        <v>0</v>
      </c>
      <c r="HW84" s="277">
        <v>0</v>
      </c>
      <c r="HX84" s="277">
        <v>0</v>
      </c>
      <c r="HY84" s="277">
        <v>0</v>
      </c>
      <c r="HZ84" s="277">
        <v>0</v>
      </c>
      <c r="IA84" s="277">
        <v>0</v>
      </c>
      <c r="IB84" s="277">
        <v>0</v>
      </c>
      <c r="IC84" s="277">
        <v>0</v>
      </c>
      <c r="ID84" s="277">
        <v>0</v>
      </c>
      <c r="IE84" s="277">
        <v>0</v>
      </c>
      <c r="IF84" s="277">
        <v>0</v>
      </c>
      <c r="IG84" s="277">
        <v>0</v>
      </c>
      <c r="IH84" s="277">
        <v>0</v>
      </c>
      <c r="II84" s="277">
        <v>0</v>
      </c>
      <c r="IJ84" s="277">
        <v>0</v>
      </c>
      <c r="IK84" s="277">
        <v>0</v>
      </c>
      <c r="IL84" s="277">
        <v>0</v>
      </c>
      <c r="IM84" s="277">
        <v>0</v>
      </c>
      <c r="IN84" s="277">
        <v>0</v>
      </c>
      <c r="IO84" s="277">
        <v>0</v>
      </c>
      <c r="IP84" s="277">
        <v>0</v>
      </c>
      <c r="IQ84" s="277">
        <v>0</v>
      </c>
      <c r="IR84" s="277">
        <v>0</v>
      </c>
      <c r="IS84" s="277">
        <v>0</v>
      </c>
      <c r="IT84" s="277">
        <v>0</v>
      </c>
      <c r="IU84" s="277">
        <v>0</v>
      </c>
      <c r="IV84" s="277">
        <v>0</v>
      </c>
      <c r="IW84" s="277">
        <v>0</v>
      </c>
      <c r="IX84" s="277">
        <v>0</v>
      </c>
      <c r="IY84" s="277">
        <v>0</v>
      </c>
      <c r="IZ84" s="277">
        <v>0</v>
      </c>
      <c r="JA84" s="277">
        <v>0</v>
      </c>
      <c r="JB84" s="277">
        <v>0</v>
      </c>
      <c r="JC84" s="277">
        <v>0</v>
      </c>
      <c r="JD84" s="277">
        <v>0</v>
      </c>
      <c r="JE84" s="277">
        <v>0</v>
      </c>
      <c r="JF84" s="277">
        <v>0</v>
      </c>
      <c r="JG84" s="277">
        <v>0</v>
      </c>
      <c r="JH84" s="277">
        <v>0</v>
      </c>
      <c r="JI84" s="277">
        <v>0</v>
      </c>
      <c r="JJ84" s="277">
        <v>0</v>
      </c>
      <c r="JK84" s="277">
        <v>0</v>
      </c>
      <c r="JL84" s="277">
        <v>0</v>
      </c>
      <c r="JM84" s="277">
        <v>0</v>
      </c>
      <c r="JN84" s="277">
        <v>0</v>
      </c>
      <c r="JO84" s="277">
        <v>0</v>
      </c>
      <c r="JP84" s="277">
        <v>0</v>
      </c>
      <c r="JQ84" s="277">
        <v>0</v>
      </c>
      <c r="JR84" s="277">
        <v>0</v>
      </c>
      <c r="JS84" s="277">
        <v>0</v>
      </c>
      <c r="JT84" s="277">
        <v>0</v>
      </c>
      <c r="JU84" s="277">
        <v>0</v>
      </c>
      <c r="JV84" s="277">
        <v>0</v>
      </c>
      <c r="JW84" s="277">
        <v>0</v>
      </c>
      <c r="JX84" s="277">
        <v>0</v>
      </c>
      <c r="JY84" s="277">
        <v>0</v>
      </c>
      <c r="JZ84" s="277">
        <v>0</v>
      </c>
      <c r="KA84" s="277">
        <v>0</v>
      </c>
      <c r="KB84" s="277">
        <v>0</v>
      </c>
      <c r="KC84" s="277">
        <v>0</v>
      </c>
      <c r="KD84" s="277">
        <v>0</v>
      </c>
      <c r="KE84" s="277">
        <v>0</v>
      </c>
      <c r="KF84" s="277">
        <v>0</v>
      </c>
      <c r="KG84" s="277">
        <v>0</v>
      </c>
      <c r="KH84" s="277">
        <v>0</v>
      </c>
      <c r="KI84" s="277">
        <v>0</v>
      </c>
      <c r="KJ84" s="277">
        <v>0</v>
      </c>
      <c r="KK84" s="277">
        <v>0</v>
      </c>
      <c r="KL84" s="277">
        <v>0</v>
      </c>
      <c r="KM84" s="277">
        <v>0</v>
      </c>
      <c r="KN84" s="277">
        <v>0</v>
      </c>
      <c r="KO84" s="277">
        <v>0</v>
      </c>
      <c r="KP84" s="277">
        <v>0</v>
      </c>
      <c r="KQ84" s="277">
        <v>0</v>
      </c>
      <c r="KR84" s="277">
        <v>0</v>
      </c>
      <c r="KS84" s="277">
        <v>0</v>
      </c>
      <c r="KT84" s="277">
        <v>0</v>
      </c>
      <c r="KU84" s="277">
        <v>0</v>
      </c>
      <c r="KV84" s="277">
        <v>0</v>
      </c>
      <c r="KW84" s="277">
        <v>0</v>
      </c>
      <c r="KX84" s="277">
        <v>0</v>
      </c>
      <c r="KY84" s="277">
        <v>0</v>
      </c>
      <c r="KZ84" s="277">
        <v>0</v>
      </c>
      <c r="LA84" s="277">
        <v>0</v>
      </c>
      <c r="LB84" s="277">
        <v>0</v>
      </c>
      <c r="LC84" s="277">
        <v>0</v>
      </c>
      <c r="LD84" s="277">
        <v>0</v>
      </c>
      <c r="LE84" s="277">
        <v>0</v>
      </c>
      <c r="LF84" s="277">
        <v>0</v>
      </c>
      <c r="LG84" s="277">
        <v>0</v>
      </c>
      <c r="LH84" s="277">
        <v>0</v>
      </c>
      <c r="LI84" s="277">
        <v>0</v>
      </c>
      <c r="LJ84" s="277">
        <v>0</v>
      </c>
      <c r="LK84" s="277">
        <v>0</v>
      </c>
      <c r="LL84" s="277">
        <v>0</v>
      </c>
      <c r="LM84" s="277">
        <v>0</v>
      </c>
      <c r="LN84" s="277">
        <v>0</v>
      </c>
      <c r="LO84" s="277">
        <v>0</v>
      </c>
      <c r="LP84" s="277">
        <v>0</v>
      </c>
      <c r="LQ84" s="277">
        <v>0</v>
      </c>
      <c r="LR84" s="277">
        <v>0</v>
      </c>
      <c r="LS84" s="277">
        <v>0</v>
      </c>
      <c r="LT84" s="277">
        <v>0</v>
      </c>
      <c r="LU84" s="277">
        <v>0</v>
      </c>
      <c r="LV84" s="277">
        <v>0</v>
      </c>
      <c r="LW84" s="277">
        <v>0</v>
      </c>
      <c r="LX84" s="277">
        <v>0</v>
      </c>
      <c r="LY84" s="277">
        <v>0</v>
      </c>
      <c r="LZ84" s="277">
        <v>0</v>
      </c>
      <c r="MA84" s="277">
        <v>0</v>
      </c>
      <c r="MB84" s="277">
        <v>0</v>
      </c>
      <c r="MC84" s="277">
        <v>0</v>
      </c>
      <c r="MD84" s="277">
        <v>0</v>
      </c>
      <c r="ME84" s="277">
        <v>0</v>
      </c>
      <c r="MF84" s="277">
        <v>0</v>
      </c>
      <c r="MG84" s="277">
        <v>0</v>
      </c>
      <c r="MH84" s="277">
        <v>0</v>
      </c>
      <c r="MI84" s="277">
        <v>0</v>
      </c>
      <c r="MJ84" s="277">
        <v>0</v>
      </c>
      <c r="MK84" s="277">
        <v>0</v>
      </c>
      <c r="ML84" s="277">
        <v>0</v>
      </c>
      <c r="MM84" s="277">
        <v>0</v>
      </c>
      <c r="MN84" s="277">
        <v>0</v>
      </c>
      <c r="MO84" s="277">
        <v>0</v>
      </c>
      <c r="MP84" s="277">
        <v>0</v>
      </c>
      <c r="MQ84" s="277">
        <v>0</v>
      </c>
      <c r="MR84" s="277">
        <v>0</v>
      </c>
      <c r="MS84" s="277">
        <v>0</v>
      </c>
      <c r="MT84" s="277">
        <v>0</v>
      </c>
      <c r="MU84" s="277">
        <v>0</v>
      </c>
      <c r="MV84" s="277">
        <v>0</v>
      </c>
      <c r="MW84" s="277">
        <v>0</v>
      </c>
      <c r="MX84" s="277">
        <v>0</v>
      </c>
      <c r="MY84" s="277">
        <v>0</v>
      </c>
      <c r="MZ84" s="277">
        <v>0</v>
      </c>
      <c r="NA84" s="277">
        <v>0</v>
      </c>
      <c r="NB84" s="277">
        <v>0</v>
      </c>
      <c r="NC84" s="277">
        <v>0</v>
      </c>
      <c r="ND84" s="277">
        <v>0</v>
      </c>
      <c r="NE84" s="277">
        <v>0</v>
      </c>
      <c r="NF84" s="277">
        <v>0</v>
      </c>
      <c r="NG84" s="277">
        <v>0</v>
      </c>
      <c r="NH84" s="277">
        <v>0</v>
      </c>
      <c r="NI84" s="277">
        <v>0</v>
      </c>
      <c r="NJ84" s="277">
        <v>0</v>
      </c>
      <c r="NK84" s="277">
        <v>0</v>
      </c>
      <c r="NL84" s="277">
        <v>0</v>
      </c>
      <c r="NM84" s="277">
        <v>0</v>
      </c>
      <c r="NN84" s="277">
        <v>0</v>
      </c>
      <c r="NO84" s="277">
        <v>0</v>
      </c>
      <c r="NP84" s="277">
        <v>0</v>
      </c>
      <c r="NQ84" s="277">
        <v>0</v>
      </c>
      <c r="NR84" s="277">
        <v>0</v>
      </c>
      <c r="NS84" s="277">
        <v>0</v>
      </c>
      <c r="NT84" s="277">
        <v>0</v>
      </c>
      <c r="NU84" s="277">
        <v>0</v>
      </c>
      <c r="NV84" s="277">
        <v>0</v>
      </c>
      <c r="NW84" s="277">
        <v>0</v>
      </c>
      <c r="NX84" s="277">
        <v>0</v>
      </c>
      <c r="NY84" s="277">
        <v>0</v>
      </c>
      <c r="NZ84" s="277">
        <v>0</v>
      </c>
      <c r="OA84" s="277">
        <v>0</v>
      </c>
      <c r="OB84" s="277">
        <v>0</v>
      </c>
      <c r="OC84" s="277">
        <v>0</v>
      </c>
      <c r="OD84" s="277">
        <v>0</v>
      </c>
      <c r="OE84" s="277">
        <v>0</v>
      </c>
      <c r="OF84" s="277">
        <v>0</v>
      </c>
      <c r="OG84" s="277">
        <v>0</v>
      </c>
      <c r="OH84" s="277">
        <v>0</v>
      </c>
      <c r="OI84" s="277">
        <v>0</v>
      </c>
      <c r="OJ84" s="277">
        <v>0</v>
      </c>
      <c r="OK84" s="277">
        <v>0</v>
      </c>
      <c r="OL84" s="277">
        <v>0</v>
      </c>
      <c r="OM84" s="277">
        <v>0</v>
      </c>
      <c r="ON84" s="277">
        <v>0</v>
      </c>
      <c r="OO84" s="277">
        <v>0</v>
      </c>
      <c r="OP84" s="277">
        <v>0</v>
      </c>
      <c r="OQ84" s="277">
        <v>0</v>
      </c>
      <c r="OR84" s="277">
        <v>0</v>
      </c>
      <c r="OS84" s="277">
        <v>0</v>
      </c>
      <c r="OT84" s="277">
        <v>0</v>
      </c>
      <c r="OU84" s="277">
        <v>0</v>
      </c>
      <c r="OV84" s="277">
        <v>0</v>
      </c>
      <c r="OW84" s="277">
        <v>0</v>
      </c>
      <c r="OX84" s="277">
        <v>0</v>
      </c>
      <c r="OY84" s="277">
        <v>0</v>
      </c>
      <c r="OZ84" s="277">
        <v>0</v>
      </c>
      <c r="PA84" s="277">
        <v>0</v>
      </c>
      <c r="PB84" s="277">
        <v>0</v>
      </c>
      <c r="PC84" s="277">
        <v>0</v>
      </c>
      <c r="PD84" s="277">
        <v>0</v>
      </c>
      <c r="PE84" s="277">
        <v>0</v>
      </c>
      <c r="PF84" s="277">
        <v>0</v>
      </c>
      <c r="PG84" s="277">
        <v>0</v>
      </c>
      <c r="PH84" s="277">
        <v>0</v>
      </c>
      <c r="PI84" s="277">
        <v>0</v>
      </c>
      <c r="PJ84" s="277">
        <v>0</v>
      </c>
      <c r="PK84" s="277">
        <v>0</v>
      </c>
      <c r="PL84" s="277">
        <v>0</v>
      </c>
      <c r="PM84" s="277">
        <v>0</v>
      </c>
      <c r="PN84" s="277">
        <v>0</v>
      </c>
      <c r="PO84" s="277">
        <v>0</v>
      </c>
      <c r="PP84" s="277">
        <v>0</v>
      </c>
      <c r="PQ84" s="277">
        <v>0</v>
      </c>
      <c r="PR84" s="277">
        <v>0</v>
      </c>
      <c r="PS84" s="277">
        <v>0</v>
      </c>
      <c r="PT84" s="277">
        <v>0</v>
      </c>
      <c r="PU84" s="277">
        <v>0</v>
      </c>
      <c r="PV84" s="277">
        <v>0</v>
      </c>
      <c r="PW84" s="277">
        <v>0</v>
      </c>
      <c r="PX84" s="277">
        <v>0</v>
      </c>
      <c r="PY84" s="277">
        <v>0</v>
      </c>
      <c r="PZ84" s="277">
        <v>0</v>
      </c>
      <c r="QA84" s="277">
        <v>0</v>
      </c>
      <c r="QB84" s="277">
        <v>0</v>
      </c>
      <c r="QC84" s="277">
        <v>0</v>
      </c>
      <c r="QD84" s="277">
        <v>0</v>
      </c>
      <c r="QE84" s="277">
        <v>0</v>
      </c>
      <c r="QF84" s="277">
        <v>0</v>
      </c>
      <c r="QG84" s="277">
        <v>0</v>
      </c>
      <c r="QH84" s="277">
        <v>0</v>
      </c>
      <c r="QI84" s="277">
        <v>0</v>
      </c>
      <c r="QJ84" s="277">
        <v>0</v>
      </c>
      <c r="QK84" s="277">
        <v>0</v>
      </c>
      <c r="QL84" s="277">
        <v>0</v>
      </c>
      <c r="QM84" s="277">
        <v>0</v>
      </c>
      <c r="QN84" s="277">
        <v>0</v>
      </c>
      <c r="QO84" s="277">
        <v>0</v>
      </c>
      <c r="QP84" s="277">
        <v>0</v>
      </c>
      <c r="QQ84" s="277">
        <v>0</v>
      </c>
      <c r="QR84" s="277">
        <v>0</v>
      </c>
      <c r="QS84" s="277">
        <v>0</v>
      </c>
      <c r="QT84" s="277">
        <v>0</v>
      </c>
      <c r="QU84" s="277">
        <v>0</v>
      </c>
      <c r="QV84" s="277">
        <v>0</v>
      </c>
      <c r="QW84" s="277">
        <v>0</v>
      </c>
      <c r="QX84" s="277">
        <v>0</v>
      </c>
      <c r="QY84" s="277">
        <v>0</v>
      </c>
      <c r="QZ84" s="277">
        <v>0</v>
      </c>
      <c r="RA84" s="277">
        <v>0</v>
      </c>
      <c r="RB84" s="277">
        <v>0</v>
      </c>
      <c r="RC84" s="277">
        <v>0</v>
      </c>
      <c r="RD84" s="277">
        <v>0</v>
      </c>
      <c r="RE84" s="277">
        <v>0</v>
      </c>
      <c r="RF84" s="277">
        <v>0</v>
      </c>
      <c r="RG84" s="277">
        <v>0</v>
      </c>
      <c r="RH84" s="277">
        <v>0</v>
      </c>
      <c r="RI84" s="277">
        <v>0</v>
      </c>
      <c r="RJ84" s="277">
        <v>0</v>
      </c>
      <c r="RK84" s="277">
        <v>0</v>
      </c>
      <c r="RL84" s="277">
        <v>0</v>
      </c>
      <c r="RM84" s="277">
        <v>0</v>
      </c>
      <c r="RN84" s="277">
        <v>0</v>
      </c>
      <c r="RO84" s="277">
        <v>0</v>
      </c>
      <c r="RP84" s="277">
        <v>0</v>
      </c>
      <c r="RQ84" s="277">
        <v>0</v>
      </c>
      <c r="RR84" s="277">
        <v>0</v>
      </c>
      <c r="RS84" s="277">
        <v>0</v>
      </c>
      <c r="RT84" s="277">
        <v>0</v>
      </c>
      <c r="RU84" s="277">
        <v>0</v>
      </c>
      <c r="RV84" s="277">
        <v>0</v>
      </c>
      <c r="RW84" s="277">
        <v>0</v>
      </c>
      <c r="RX84" s="277">
        <v>0</v>
      </c>
      <c r="RY84" s="277">
        <v>0</v>
      </c>
      <c r="RZ84" s="277">
        <v>0</v>
      </c>
      <c r="SA84" s="277">
        <v>0</v>
      </c>
      <c r="SB84" s="277">
        <v>0</v>
      </c>
      <c r="SC84" s="277">
        <v>0</v>
      </c>
      <c r="SD84" s="277">
        <v>0</v>
      </c>
      <c r="SE84" s="277">
        <v>0</v>
      </c>
      <c r="SF84" s="277">
        <v>0</v>
      </c>
      <c r="SG84" s="277">
        <v>0</v>
      </c>
      <c r="SH84" s="277">
        <v>0</v>
      </c>
      <c r="SI84" s="277">
        <v>0</v>
      </c>
      <c r="SJ84" s="277">
        <v>0</v>
      </c>
      <c r="SK84" s="277">
        <v>0</v>
      </c>
      <c r="SL84" s="277">
        <v>0</v>
      </c>
      <c r="SM84" s="277">
        <v>0</v>
      </c>
      <c r="SN84" s="277">
        <v>0</v>
      </c>
      <c r="SO84" s="277">
        <v>0</v>
      </c>
      <c r="SP84" s="277">
        <v>0</v>
      </c>
      <c r="SQ84" s="277">
        <v>0</v>
      </c>
      <c r="SR84" s="277">
        <v>0</v>
      </c>
      <c r="SS84" s="277">
        <v>0</v>
      </c>
      <c r="ST84" s="277">
        <v>0</v>
      </c>
      <c r="SU84" s="277">
        <v>0</v>
      </c>
      <c r="SV84" s="277">
        <v>0</v>
      </c>
      <c r="SW84" s="277">
        <v>0</v>
      </c>
      <c r="SX84" s="277">
        <v>0</v>
      </c>
      <c r="SY84" s="277">
        <v>0</v>
      </c>
      <c r="SZ84" s="277">
        <v>0</v>
      </c>
      <c r="TA84" s="277">
        <v>0</v>
      </c>
      <c r="TB84" s="277">
        <v>0</v>
      </c>
      <c r="TC84" s="277">
        <v>0</v>
      </c>
      <c r="TD84" s="277">
        <v>0</v>
      </c>
      <c r="TE84" s="277">
        <v>0</v>
      </c>
      <c r="TF84" s="277">
        <v>0</v>
      </c>
      <c r="TG84" s="277">
        <v>0</v>
      </c>
      <c r="TH84" s="277">
        <v>0</v>
      </c>
      <c r="TI84" s="277">
        <v>0</v>
      </c>
      <c r="TJ84" s="277">
        <v>0</v>
      </c>
      <c r="TK84" s="277">
        <v>0</v>
      </c>
      <c r="TL84" s="277">
        <v>0</v>
      </c>
      <c r="TM84" s="277">
        <v>0</v>
      </c>
      <c r="TN84" s="277">
        <v>0</v>
      </c>
      <c r="TO84" s="277">
        <v>0</v>
      </c>
      <c r="TP84" s="277">
        <v>0</v>
      </c>
      <c r="TQ84" s="277">
        <v>0</v>
      </c>
      <c r="TR84" s="277">
        <v>0</v>
      </c>
      <c r="TS84" s="277">
        <v>0</v>
      </c>
      <c r="TT84" s="277">
        <v>0</v>
      </c>
      <c r="TU84" s="277">
        <v>0</v>
      </c>
      <c r="TV84" s="277">
        <v>0</v>
      </c>
      <c r="TW84" s="277">
        <v>0</v>
      </c>
      <c r="TX84" s="277">
        <v>0</v>
      </c>
      <c r="TY84" s="277">
        <v>0</v>
      </c>
      <c r="TZ84" s="277">
        <v>0</v>
      </c>
      <c r="UA84" s="277">
        <v>0</v>
      </c>
      <c r="UB84" s="277">
        <v>0</v>
      </c>
      <c r="UC84" s="277">
        <v>0</v>
      </c>
      <c r="UD84" s="277">
        <v>0</v>
      </c>
      <c r="UE84" s="277">
        <v>0</v>
      </c>
      <c r="UF84" s="277">
        <v>0</v>
      </c>
      <c r="UG84" s="277">
        <v>0</v>
      </c>
      <c r="UH84" s="277">
        <v>0</v>
      </c>
      <c r="UI84" s="277">
        <v>0</v>
      </c>
      <c r="UJ84" s="277">
        <v>0</v>
      </c>
      <c r="UK84" s="277">
        <v>0</v>
      </c>
      <c r="UL84" s="277">
        <v>0</v>
      </c>
      <c r="UM84" s="277">
        <v>0</v>
      </c>
      <c r="UN84" s="277">
        <v>0</v>
      </c>
      <c r="UO84" s="277">
        <v>0</v>
      </c>
      <c r="UP84" s="277">
        <v>0</v>
      </c>
      <c r="UQ84" s="277">
        <v>0</v>
      </c>
      <c r="UR84" s="277">
        <v>0</v>
      </c>
      <c r="US84" s="277">
        <v>0</v>
      </c>
      <c r="UT84" s="277">
        <v>0</v>
      </c>
      <c r="UU84" s="277">
        <v>0</v>
      </c>
      <c r="UV84" s="277">
        <v>0</v>
      </c>
      <c r="UW84" s="277">
        <v>0</v>
      </c>
      <c r="UX84" s="277">
        <v>0</v>
      </c>
      <c r="UY84" s="277">
        <v>0</v>
      </c>
      <c r="UZ84" s="277">
        <v>0</v>
      </c>
      <c r="VA84" s="277">
        <v>0</v>
      </c>
      <c r="VB84" s="277">
        <v>0</v>
      </c>
      <c r="VC84" s="277">
        <v>0</v>
      </c>
      <c r="VD84" s="277">
        <v>0</v>
      </c>
      <c r="VE84" s="277">
        <v>0</v>
      </c>
      <c r="VF84" s="277">
        <v>0</v>
      </c>
      <c r="VG84" s="277">
        <v>0</v>
      </c>
      <c r="VH84" s="277">
        <v>0</v>
      </c>
      <c r="VI84" s="277">
        <v>0</v>
      </c>
      <c r="VJ84" s="277">
        <v>0</v>
      </c>
      <c r="VK84" s="277">
        <v>0</v>
      </c>
      <c r="VL84" s="277">
        <v>0</v>
      </c>
      <c r="VM84" s="277">
        <v>0</v>
      </c>
      <c r="VN84" s="277">
        <v>0</v>
      </c>
      <c r="VO84" s="277">
        <v>0</v>
      </c>
      <c r="VP84" s="277">
        <v>0</v>
      </c>
      <c r="VQ84" s="277">
        <v>0</v>
      </c>
      <c r="VR84" s="277">
        <v>0</v>
      </c>
      <c r="VS84" s="277">
        <v>0</v>
      </c>
      <c r="VT84" s="277">
        <v>0</v>
      </c>
      <c r="VU84" s="277">
        <v>0</v>
      </c>
      <c r="VV84" s="277">
        <v>0</v>
      </c>
      <c r="VW84" s="277">
        <v>0</v>
      </c>
      <c r="VX84" s="277">
        <v>0</v>
      </c>
      <c r="VY84" s="277">
        <v>0</v>
      </c>
      <c r="VZ84" s="277">
        <v>0</v>
      </c>
      <c r="WA84" s="277">
        <v>0</v>
      </c>
      <c r="WB84" s="277">
        <v>0</v>
      </c>
      <c r="WC84" s="277">
        <v>0</v>
      </c>
      <c r="WD84" s="277">
        <v>0</v>
      </c>
      <c r="WE84" s="277">
        <v>0</v>
      </c>
      <c r="WF84" s="277">
        <v>0</v>
      </c>
      <c r="WG84" s="277">
        <v>0</v>
      </c>
      <c r="WH84" s="277">
        <v>0</v>
      </c>
      <c r="WI84" s="277">
        <v>0</v>
      </c>
      <c r="WJ84" s="277">
        <v>0</v>
      </c>
      <c r="WK84" s="277">
        <v>0</v>
      </c>
      <c r="WL84" s="277">
        <v>0</v>
      </c>
      <c r="WM84" s="277">
        <v>0</v>
      </c>
      <c r="WN84" s="277">
        <v>0</v>
      </c>
      <c r="WO84" s="277">
        <v>0</v>
      </c>
      <c r="WP84" s="277">
        <v>0</v>
      </c>
      <c r="WQ84" s="277">
        <v>0</v>
      </c>
      <c r="WR84" s="277">
        <v>0</v>
      </c>
      <c r="WS84" s="277">
        <v>0</v>
      </c>
      <c r="WT84" s="277">
        <v>0</v>
      </c>
      <c r="WU84" s="277">
        <v>0</v>
      </c>
      <c r="WV84" s="277">
        <v>0</v>
      </c>
      <c r="WW84" s="277">
        <v>0</v>
      </c>
      <c r="WX84" s="277">
        <v>0</v>
      </c>
      <c r="WY84" s="277">
        <v>0</v>
      </c>
      <c r="WZ84" s="277">
        <v>0</v>
      </c>
      <c r="XA84" s="277">
        <v>0</v>
      </c>
      <c r="XB84" s="277">
        <v>0</v>
      </c>
      <c r="XC84" s="277">
        <v>0</v>
      </c>
      <c r="XD84" s="277">
        <v>0</v>
      </c>
      <c r="XE84" s="277">
        <v>0</v>
      </c>
      <c r="XF84" s="277">
        <v>0</v>
      </c>
      <c r="XG84" s="277">
        <v>0</v>
      </c>
      <c r="XH84" s="277">
        <v>0</v>
      </c>
      <c r="XI84" s="277">
        <v>0</v>
      </c>
      <c r="XJ84" s="277">
        <v>0</v>
      </c>
      <c r="XK84" s="277">
        <v>0</v>
      </c>
      <c r="XL84" s="277">
        <v>0</v>
      </c>
      <c r="XM84" s="277">
        <v>0</v>
      </c>
      <c r="XN84" s="277">
        <v>0</v>
      </c>
      <c r="XO84" s="277">
        <v>0</v>
      </c>
      <c r="XP84" s="277">
        <v>0</v>
      </c>
      <c r="XQ84" s="277">
        <v>0</v>
      </c>
      <c r="XR84" s="277">
        <v>0</v>
      </c>
      <c r="XS84" s="277">
        <v>0</v>
      </c>
      <c r="XT84" s="277">
        <v>0</v>
      </c>
      <c r="XU84" s="277">
        <v>0</v>
      </c>
      <c r="XV84" s="277">
        <v>0</v>
      </c>
      <c r="XW84" s="277">
        <v>0</v>
      </c>
      <c r="XX84" s="277">
        <v>0</v>
      </c>
      <c r="XY84" s="277">
        <v>0</v>
      </c>
      <c r="XZ84" s="277">
        <v>0</v>
      </c>
      <c r="YA84" s="277">
        <v>0</v>
      </c>
      <c r="YB84" s="277">
        <v>0</v>
      </c>
      <c r="YC84" s="277">
        <v>0</v>
      </c>
      <c r="YD84" s="277">
        <v>0</v>
      </c>
      <c r="YE84" s="277">
        <v>0</v>
      </c>
      <c r="YF84" s="277">
        <v>0</v>
      </c>
      <c r="YG84" s="277">
        <v>0</v>
      </c>
      <c r="YH84" s="277">
        <v>0</v>
      </c>
      <c r="YI84" s="277">
        <v>0</v>
      </c>
      <c r="YJ84" s="277">
        <v>0</v>
      </c>
      <c r="YK84" s="277">
        <v>0</v>
      </c>
      <c r="YL84" s="277">
        <v>0</v>
      </c>
      <c r="YM84" s="277">
        <v>0</v>
      </c>
      <c r="YN84" s="277">
        <v>0</v>
      </c>
      <c r="YO84" s="277">
        <v>0</v>
      </c>
      <c r="YP84" s="277">
        <v>0</v>
      </c>
      <c r="YQ84" s="277">
        <v>0</v>
      </c>
      <c r="YR84" s="277">
        <v>0</v>
      </c>
      <c r="YS84" s="277">
        <v>0</v>
      </c>
      <c r="YT84" s="277">
        <v>0</v>
      </c>
      <c r="YU84" s="277">
        <v>0</v>
      </c>
      <c r="YV84" s="277">
        <v>0</v>
      </c>
      <c r="YW84" s="277">
        <v>0</v>
      </c>
      <c r="YX84" s="277">
        <v>0</v>
      </c>
      <c r="YY84" s="277">
        <v>0</v>
      </c>
      <c r="YZ84" s="277">
        <v>0</v>
      </c>
      <c r="ZA84" s="277">
        <v>0</v>
      </c>
      <c r="ZB84" s="277">
        <v>0</v>
      </c>
      <c r="ZC84" s="277">
        <v>0</v>
      </c>
      <c r="ZD84" s="277">
        <v>0</v>
      </c>
      <c r="ZE84" s="277">
        <v>0</v>
      </c>
      <c r="ZF84" s="277">
        <v>0</v>
      </c>
      <c r="ZG84" s="277">
        <v>0</v>
      </c>
      <c r="ZH84" s="277">
        <v>0</v>
      </c>
      <c r="ZI84" s="277">
        <v>0</v>
      </c>
      <c r="ZJ84" s="277">
        <v>0</v>
      </c>
      <c r="ZK84" s="277">
        <v>0</v>
      </c>
      <c r="ZL84" s="277">
        <v>0</v>
      </c>
      <c r="ZM84" s="277">
        <v>0</v>
      </c>
      <c r="ZN84" s="277">
        <v>0</v>
      </c>
      <c r="ZO84" s="277">
        <v>0</v>
      </c>
      <c r="ZP84" s="277">
        <v>0</v>
      </c>
      <c r="ZQ84" s="277">
        <v>0</v>
      </c>
      <c r="ZR84" s="277">
        <v>0</v>
      </c>
      <c r="ZS84" s="277">
        <v>0</v>
      </c>
      <c r="ZT84" s="277">
        <v>0</v>
      </c>
      <c r="ZU84" s="277">
        <v>0</v>
      </c>
      <c r="ZV84" s="277">
        <v>0</v>
      </c>
      <c r="ZW84" s="277">
        <v>0</v>
      </c>
      <c r="ZX84" s="277">
        <v>0</v>
      </c>
      <c r="ZY84" s="277">
        <v>14</v>
      </c>
      <c r="ZZ84" s="277">
        <v>0</v>
      </c>
      <c r="AAA84" s="277">
        <v>0</v>
      </c>
      <c r="AAB84" s="277">
        <v>19</v>
      </c>
      <c r="AAC84" s="277">
        <v>0</v>
      </c>
      <c r="AAD84" s="277">
        <v>0</v>
      </c>
      <c r="AAE84" s="277">
        <v>14</v>
      </c>
      <c r="AAF84" s="277">
        <v>0</v>
      </c>
      <c r="AAG84" s="277">
        <v>0</v>
      </c>
      <c r="AAH84" s="277">
        <v>0</v>
      </c>
      <c r="AAI84" s="277">
        <v>0</v>
      </c>
      <c r="AAJ84" s="277">
        <v>0</v>
      </c>
      <c r="AAK84" s="277">
        <v>0</v>
      </c>
      <c r="AAL84" s="277">
        <v>0</v>
      </c>
      <c r="AAM84" s="277">
        <v>0</v>
      </c>
      <c r="AAN84" s="277">
        <v>0</v>
      </c>
      <c r="AAO84" s="277">
        <v>0</v>
      </c>
      <c r="AAP84" s="277">
        <v>0</v>
      </c>
      <c r="AAQ84" s="277">
        <v>0</v>
      </c>
      <c r="AAR84" s="277">
        <v>0</v>
      </c>
      <c r="AAS84" s="277">
        <v>0</v>
      </c>
      <c r="AAT84" s="181"/>
    </row>
    <row r="85" spans="3:722" x14ac:dyDescent="0.3">
      <c r="C85">
        <f>VLOOKUP($F85,Old!$C$23:$G$42,5,FALSE)</f>
        <v>0.3</v>
      </c>
      <c r="D85" s="3" t="s">
        <v>452</v>
      </c>
      <c r="F85" s="3">
        <v>666510</v>
      </c>
      <c r="G85" s="3" t="s">
        <v>293</v>
      </c>
      <c r="H85" s="275">
        <f t="shared" si="143"/>
        <v>48.618644067796609</v>
      </c>
      <c r="I85" s="135">
        <f t="shared" si="143"/>
        <v>12</v>
      </c>
      <c r="J85" s="276">
        <f t="shared" si="143"/>
        <v>30.307692307692307</v>
      </c>
      <c r="K85" s="275" cm="1">
        <f t="array" ref="K85">IFERROR(_xlfn.STDEV.S(IF(($AA$19:$AAN$19=K$20)*($AF85:$AAS85&gt;10), $AF85:$AAS85)),"")</f>
        <v>23.695330959006352</v>
      </c>
      <c r="L85" s="135" t="str" cm="1">
        <f t="array" ref="L85">IFERROR(_xlfn.STDEV.S(IF(($AA$19:$AAN$19=L$20)*($AF85:$AAS85&gt;10), $AF85:$AAS85)),"")</f>
        <v/>
      </c>
      <c r="M85" s="276" cm="1">
        <f t="array" ref="M85">IFERROR(_xlfn.STDEV.S(IF(($AA$19:$AAN$19=M$20)*($AF85:$AAS85&gt;10), $AF85:$AAS85)),"")</f>
        <v>14.179707421667858</v>
      </c>
      <c r="N85" s="275">
        <f t="shared" si="144"/>
        <v>140</v>
      </c>
      <c r="O85" s="135">
        <f t="shared" si="144"/>
        <v>12</v>
      </c>
      <c r="P85" s="276">
        <f t="shared" si="144"/>
        <v>57</v>
      </c>
      <c r="Q85" s="275">
        <f t="shared" si="145"/>
        <v>53.846153846153847</v>
      </c>
      <c r="R85" s="135">
        <f t="shared" si="145"/>
        <v>35.25</v>
      </c>
      <c r="S85" s="135">
        <f t="shared" si="145"/>
        <v>52.583333333333336</v>
      </c>
      <c r="T85" s="135">
        <f t="shared" si="145"/>
        <v>50.096774193548384</v>
      </c>
      <c r="U85" s="276">
        <f t="shared" si="145"/>
        <v>35.714285714285715</v>
      </c>
      <c r="V85" s="275" t="str">
        <f t="shared" si="145"/>
        <v/>
      </c>
      <c r="W85" s="135" t="str">
        <f t="shared" si="145"/>
        <v/>
      </c>
      <c r="X85" s="135" t="str">
        <f t="shared" si="145"/>
        <v/>
      </c>
      <c r="Y85" s="135">
        <f t="shared" si="145"/>
        <v>12</v>
      </c>
      <c r="Z85" s="276" t="str">
        <f t="shared" si="145"/>
        <v/>
      </c>
      <c r="AA85" s="275">
        <f t="shared" si="145"/>
        <v>24</v>
      </c>
      <c r="AB85" s="135">
        <f t="shared" si="145"/>
        <v>30</v>
      </c>
      <c r="AC85" s="135" t="str">
        <f t="shared" si="145"/>
        <v/>
      </c>
      <c r="AD85" s="135">
        <f t="shared" si="145"/>
        <v>38</v>
      </c>
      <c r="AE85" s="276" t="str">
        <f t="shared" si="145"/>
        <v/>
      </c>
      <c r="AF85" s="277">
        <v>0</v>
      </c>
      <c r="AG85" s="277">
        <v>0</v>
      </c>
      <c r="AH85" s="277">
        <v>0</v>
      </c>
      <c r="AI85" s="277">
        <v>0</v>
      </c>
      <c r="AJ85" s="277">
        <v>0</v>
      </c>
      <c r="AK85" s="277">
        <v>0</v>
      </c>
      <c r="AL85" s="277">
        <v>0</v>
      </c>
      <c r="AM85" s="277">
        <v>0</v>
      </c>
      <c r="AN85" s="277">
        <v>0</v>
      </c>
      <c r="AO85" s="277">
        <v>30</v>
      </c>
      <c r="AP85" s="277">
        <v>0</v>
      </c>
      <c r="AQ85" s="277">
        <v>0</v>
      </c>
      <c r="AR85" s="277">
        <v>40</v>
      </c>
      <c r="AS85" s="277">
        <v>0</v>
      </c>
      <c r="AT85" s="277">
        <v>0</v>
      </c>
      <c r="AU85" s="277">
        <v>0</v>
      </c>
      <c r="AV85" s="277">
        <v>0</v>
      </c>
      <c r="AW85" s="277">
        <v>17</v>
      </c>
      <c r="AX85" s="277">
        <v>0</v>
      </c>
      <c r="AY85" s="277">
        <v>0</v>
      </c>
      <c r="AZ85" s="277">
        <v>0</v>
      </c>
      <c r="BA85" s="277">
        <v>45</v>
      </c>
      <c r="BB85" s="277">
        <v>0</v>
      </c>
      <c r="BC85" s="277">
        <v>0</v>
      </c>
      <c r="BD85" s="277">
        <v>0</v>
      </c>
      <c r="BE85" s="277">
        <v>0</v>
      </c>
      <c r="BF85" s="277">
        <v>0</v>
      </c>
      <c r="BG85" s="277">
        <v>0</v>
      </c>
      <c r="BH85" s="277">
        <v>0</v>
      </c>
      <c r="BI85" s="277">
        <v>0</v>
      </c>
      <c r="BJ85" s="277">
        <v>30</v>
      </c>
      <c r="BK85" s="277">
        <v>0</v>
      </c>
      <c r="BL85" s="277">
        <v>0</v>
      </c>
      <c r="BM85" s="277">
        <v>0</v>
      </c>
      <c r="BN85" s="277">
        <v>0</v>
      </c>
      <c r="BO85" s="277">
        <v>0</v>
      </c>
      <c r="BP85" s="277">
        <v>32</v>
      </c>
      <c r="BQ85" s="277">
        <v>0</v>
      </c>
      <c r="BR85" s="277">
        <v>0</v>
      </c>
      <c r="BS85" s="277">
        <v>0</v>
      </c>
      <c r="BT85" s="277">
        <v>12</v>
      </c>
      <c r="BU85" s="277">
        <v>35</v>
      </c>
      <c r="BV85" s="277">
        <v>0</v>
      </c>
      <c r="BW85" s="277">
        <v>0</v>
      </c>
      <c r="BX85" s="277">
        <v>0</v>
      </c>
      <c r="BY85" s="277">
        <v>0</v>
      </c>
      <c r="BZ85" s="277">
        <v>0</v>
      </c>
      <c r="CA85" s="277">
        <v>0</v>
      </c>
      <c r="CB85" s="277">
        <v>0</v>
      </c>
      <c r="CC85" s="277">
        <v>0</v>
      </c>
      <c r="CD85" s="277">
        <v>20</v>
      </c>
      <c r="CE85" s="277">
        <v>0</v>
      </c>
      <c r="CF85" s="277">
        <v>0</v>
      </c>
      <c r="CG85" s="277">
        <v>0</v>
      </c>
      <c r="CH85" s="277">
        <v>0</v>
      </c>
      <c r="CI85" s="277">
        <v>0</v>
      </c>
      <c r="CJ85" s="277">
        <v>50</v>
      </c>
      <c r="CK85" s="277">
        <v>0</v>
      </c>
      <c r="CL85" s="277">
        <v>0</v>
      </c>
      <c r="CM85" s="277">
        <v>0</v>
      </c>
      <c r="CN85" s="277">
        <v>0</v>
      </c>
      <c r="CO85" s="277">
        <v>0</v>
      </c>
      <c r="CP85" s="277">
        <v>43</v>
      </c>
      <c r="CQ85" s="277">
        <v>0</v>
      </c>
      <c r="CR85" s="277">
        <v>0</v>
      </c>
      <c r="CS85" s="277">
        <v>0</v>
      </c>
      <c r="CT85" s="277">
        <v>0</v>
      </c>
      <c r="CU85" s="277">
        <v>0</v>
      </c>
      <c r="CV85" s="277">
        <v>0</v>
      </c>
      <c r="CW85" s="277">
        <v>0</v>
      </c>
      <c r="CX85" s="277">
        <v>0</v>
      </c>
      <c r="CY85" s="277">
        <v>57</v>
      </c>
      <c r="CZ85" s="277">
        <v>0</v>
      </c>
      <c r="DA85" s="277">
        <v>0</v>
      </c>
      <c r="DB85" s="277">
        <v>0</v>
      </c>
      <c r="DC85" s="277">
        <v>75</v>
      </c>
      <c r="DD85" s="277">
        <v>0</v>
      </c>
      <c r="DE85" s="277">
        <v>0</v>
      </c>
      <c r="DF85" s="277">
        <v>0</v>
      </c>
      <c r="DG85" s="277">
        <v>0</v>
      </c>
      <c r="DH85" s="277">
        <v>0</v>
      </c>
      <c r="DI85" s="277">
        <v>25</v>
      </c>
      <c r="DJ85" s="277">
        <v>0</v>
      </c>
      <c r="DK85" s="277">
        <v>0</v>
      </c>
      <c r="DL85" s="277">
        <v>0</v>
      </c>
      <c r="DM85" s="277">
        <v>0</v>
      </c>
      <c r="DN85" s="277">
        <v>0</v>
      </c>
      <c r="DO85" s="277">
        <v>0</v>
      </c>
      <c r="DP85" s="277">
        <v>0</v>
      </c>
      <c r="DQ85" s="277">
        <v>0</v>
      </c>
      <c r="DR85" s="277">
        <v>37</v>
      </c>
      <c r="DS85" s="277">
        <v>0</v>
      </c>
      <c r="DT85" s="277">
        <v>0</v>
      </c>
      <c r="DU85" s="277">
        <v>0</v>
      </c>
      <c r="DV85" s="277">
        <v>0</v>
      </c>
      <c r="DW85" s="277">
        <v>0</v>
      </c>
      <c r="DX85" s="277">
        <v>40</v>
      </c>
      <c r="DY85" s="277">
        <v>0</v>
      </c>
      <c r="DZ85" s="277">
        <v>0</v>
      </c>
      <c r="EA85" s="277">
        <v>0</v>
      </c>
      <c r="EB85" s="277">
        <v>0</v>
      </c>
      <c r="EC85" s="277">
        <v>0</v>
      </c>
      <c r="ED85" s="277">
        <v>0</v>
      </c>
      <c r="EE85" s="277">
        <v>0</v>
      </c>
      <c r="EF85" s="277">
        <v>0</v>
      </c>
      <c r="EG85" s="277">
        <v>0</v>
      </c>
      <c r="EH85" s="277">
        <v>0</v>
      </c>
      <c r="EI85" s="277">
        <v>0</v>
      </c>
      <c r="EJ85" s="277">
        <v>0</v>
      </c>
      <c r="EK85" s="277">
        <v>0</v>
      </c>
      <c r="EL85" s="277">
        <v>0</v>
      </c>
      <c r="EM85" s="277">
        <v>12</v>
      </c>
      <c r="EN85" s="277">
        <v>0</v>
      </c>
      <c r="EO85" s="277">
        <v>0</v>
      </c>
      <c r="EP85" s="277">
        <v>0</v>
      </c>
      <c r="EQ85" s="277">
        <v>0</v>
      </c>
      <c r="ER85" s="277">
        <v>0</v>
      </c>
      <c r="ES85" s="277">
        <v>40</v>
      </c>
      <c r="ET85" s="277">
        <v>0</v>
      </c>
      <c r="EU85" s="277">
        <v>0</v>
      </c>
      <c r="EV85" s="277">
        <v>23</v>
      </c>
      <c r="EW85" s="277">
        <v>0</v>
      </c>
      <c r="EX85" s="277">
        <v>0</v>
      </c>
      <c r="EY85" s="277">
        <v>0</v>
      </c>
      <c r="EZ85" s="277">
        <v>0</v>
      </c>
      <c r="FA85" s="277">
        <v>0</v>
      </c>
      <c r="FB85" s="277">
        <v>50</v>
      </c>
      <c r="FC85" s="277">
        <v>0</v>
      </c>
      <c r="FD85" s="277">
        <v>0</v>
      </c>
      <c r="FE85" s="277">
        <v>50</v>
      </c>
      <c r="FF85" s="277">
        <v>0</v>
      </c>
      <c r="FG85" s="277">
        <v>0</v>
      </c>
      <c r="FH85" s="277">
        <v>0</v>
      </c>
      <c r="FI85" s="277">
        <v>0</v>
      </c>
      <c r="FJ85" s="277">
        <v>0</v>
      </c>
      <c r="FK85" s="277">
        <v>0</v>
      </c>
      <c r="FL85" s="277">
        <v>0</v>
      </c>
      <c r="FM85" s="277">
        <v>0</v>
      </c>
      <c r="FN85" s="277">
        <v>0</v>
      </c>
      <c r="FO85" s="277">
        <v>0</v>
      </c>
      <c r="FP85" s="277">
        <v>0</v>
      </c>
      <c r="FQ85" s="277">
        <v>54</v>
      </c>
      <c r="FR85" s="277">
        <v>0</v>
      </c>
      <c r="FS85" s="277">
        <v>0</v>
      </c>
      <c r="FT85" s="277">
        <v>40</v>
      </c>
      <c r="FU85" s="277">
        <v>0</v>
      </c>
      <c r="FV85" s="277">
        <v>0</v>
      </c>
      <c r="FW85" s="277">
        <v>26</v>
      </c>
      <c r="FX85" s="277">
        <v>0</v>
      </c>
      <c r="FY85" s="277">
        <v>0</v>
      </c>
      <c r="FZ85" s="277">
        <v>0</v>
      </c>
      <c r="GA85" s="277">
        <v>0</v>
      </c>
      <c r="GB85" s="277">
        <v>26</v>
      </c>
      <c r="GC85" s="277">
        <v>0</v>
      </c>
      <c r="GD85" s="277">
        <v>0</v>
      </c>
      <c r="GE85" s="277">
        <v>0</v>
      </c>
      <c r="GF85" s="277">
        <v>0</v>
      </c>
      <c r="GG85" s="277">
        <v>0</v>
      </c>
      <c r="GH85" s="277">
        <v>0</v>
      </c>
      <c r="GI85" s="277">
        <v>0</v>
      </c>
      <c r="GJ85" s="277">
        <v>0</v>
      </c>
      <c r="GK85" s="277">
        <v>0</v>
      </c>
      <c r="GL85" s="277">
        <v>0</v>
      </c>
      <c r="GM85" s="277">
        <v>0</v>
      </c>
      <c r="GN85" s="277">
        <v>0</v>
      </c>
      <c r="GO85" s="277">
        <v>0</v>
      </c>
      <c r="GP85" s="277">
        <v>0</v>
      </c>
      <c r="GQ85" s="277">
        <v>0</v>
      </c>
      <c r="GR85" s="277">
        <v>0</v>
      </c>
      <c r="GS85" s="277">
        <v>0</v>
      </c>
      <c r="GT85" s="277">
        <v>0</v>
      </c>
      <c r="GU85" s="277">
        <v>0</v>
      </c>
      <c r="GV85" s="277">
        <v>0</v>
      </c>
      <c r="GW85" s="277">
        <v>0</v>
      </c>
      <c r="GX85" s="277">
        <v>0</v>
      </c>
      <c r="GY85" s="277">
        <v>0</v>
      </c>
      <c r="GZ85" s="277">
        <v>0</v>
      </c>
      <c r="HA85" s="277">
        <v>42</v>
      </c>
      <c r="HB85" s="277">
        <v>0</v>
      </c>
      <c r="HC85" s="277">
        <v>0</v>
      </c>
      <c r="HD85" s="277">
        <v>0</v>
      </c>
      <c r="HE85" s="277">
        <v>0</v>
      </c>
      <c r="HF85" s="277">
        <v>0</v>
      </c>
      <c r="HG85" s="277">
        <v>0</v>
      </c>
      <c r="HH85" s="277">
        <v>0</v>
      </c>
      <c r="HI85" s="277">
        <v>0</v>
      </c>
      <c r="HJ85" s="277">
        <v>0</v>
      </c>
      <c r="HK85" s="277">
        <v>0</v>
      </c>
      <c r="HL85" s="277">
        <v>0</v>
      </c>
      <c r="HM85" s="277">
        <v>54</v>
      </c>
      <c r="HN85" s="277">
        <v>0</v>
      </c>
      <c r="HO85" s="277">
        <v>0</v>
      </c>
      <c r="HP85" s="277">
        <v>0</v>
      </c>
      <c r="HQ85" s="277">
        <v>0</v>
      </c>
      <c r="HR85" s="277">
        <v>0</v>
      </c>
      <c r="HS85" s="277">
        <v>54</v>
      </c>
      <c r="HT85" s="277">
        <v>0</v>
      </c>
      <c r="HU85" s="277">
        <v>0</v>
      </c>
      <c r="HV85" s="277">
        <v>0</v>
      </c>
      <c r="HW85" s="277">
        <v>0</v>
      </c>
      <c r="HX85" s="277">
        <v>0</v>
      </c>
      <c r="HY85" s="277">
        <v>40</v>
      </c>
      <c r="HZ85" s="277">
        <v>0</v>
      </c>
      <c r="IA85" s="277">
        <v>0</v>
      </c>
      <c r="IB85" s="277">
        <v>15</v>
      </c>
      <c r="IC85" s="277">
        <v>0</v>
      </c>
      <c r="ID85" s="277">
        <v>0</v>
      </c>
      <c r="IE85" s="277">
        <v>10</v>
      </c>
      <c r="IF85" s="277">
        <v>0</v>
      </c>
      <c r="IG85" s="277">
        <v>0</v>
      </c>
      <c r="IH85" s="277">
        <v>40</v>
      </c>
      <c r="II85" s="277">
        <v>0</v>
      </c>
      <c r="IJ85" s="277">
        <v>0</v>
      </c>
      <c r="IK85" s="277">
        <v>0</v>
      </c>
      <c r="IL85" s="277">
        <v>0</v>
      </c>
      <c r="IM85" s="277">
        <v>0</v>
      </c>
      <c r="IN85" s="277">
        <v>30</v>
      </c>
      <c r="IO85" s="277">
        <v>0</v>
      </c>
      <c r="IP85" s="277">
        <v>0</v>
      </c>
      <c r="IQ85" s="277">
        <v>20</v>
      </c>
      <c r="IR85" s="277">
        <v>0</v>
      </c>
      <c r="IS85" s="277">
        <v>0</v>
      </c>
      <c r="IT85" s="277">
        <v>10</v>
      </c>
      <c r="IU85" s="277">
        <v>0</v>
      </c>
      <c r="IV85" s="277">
        <v>0</v>
      </c>
      <c r="IW85" s="277">
        <v>20</v>
      </c>
      <c r="IX85" s="277">
        <v>0</v>
      </c>
      <c r="IY85" s="277">
        <v>0</v>
      </c>
      <c r="IZ85" s="277">
        <v>0</v>
      </c>
      <c r="JA85" s="277">
        <v>0</v>
      </c>
      <c r="JB85" s="277">
        <v>0</v>
      </c>
      <c r="JC85" s="277">
        <v>30</v>
      </c>
      <c r="JD85" s="277">
        <v>0</v>
      </c>
      <c r="JE85" s="277">
        <v>0</v>
      </c>
      <c r="JF85" s="277">
        <v>10</v>
      </c>
      <c r="JG85" s="277">
        <v>0</v>
      </c>
      <c r="JH85" s="277">
        <v>0</v>
      </c>
      <c r="JI85" s="277">
        <v>20</v>
      </c>
      <c r="JJ85" s="277">
        <v>0</v>
      </c>
      <c r="JK85" s="277">
        <v>0</v>
      </c>
      <c r="JL85" s="277">
        <v>0</v>
      </c>
      <c r="JM85" s="277">
        <v>0</v>
      </c>
      <c r="JN85" s="277">
        <v>0</v>
      </c>
      <c r="JO85" s="277">
        <v>0</v>
      </c>
      <c r="JP85" s="277">
        <v>0</v>
      </c>
      <c r="JQ85" s="277">
        <v>0</v>
      </c>
      <c r="JR85" s="277">
        <v>24</v>
      </c>
      <c r="JS85" s="277">
        <v>0</v>
      </c>
      <c r="JT85" s="277">
        <v>0</v>
      </c>
      <c r="JU85" s="277">
        <v>50</v>
      </c>
      <c r="JV85" s="277">
        <v>0</v>
      </c>
      <c r="JW85" s="277">
        <v>0</v>
      </c>
      <c r="JX85" s="277">
        <v>25</v>
      </c>
      <c r="JY85" s="277">
        <v>0</v>
      </c>
      <c r="JZ85" s="277">
        <v>0</v>
      </c>
      <c r="KA85" s="277">
        <v>35</v>
      </c>
      <c r="KB85" s="277">
        <v>0</v>
      </c>
      <c r="KC85" s="277">
        <v>0</v>
      </c>
      <c r="KD85" s="277">
        <v>0</v>
      </c>
      <c r="KE85" s="277">
        <v>0</v>
      </c>
      <c r="KF85" s="277">
        <v>0</v>
      </c>
      <c r="KG85" s="277">
        <v>0</v>
      </c>
      <c r="KH85" s="277">
        <v>0</v>
      </c>
      <c r="KI85" s="277">
        <v>0</v>
      </c>
      <c r="KJ85" s="277">
        <v>26</v>
      </c>
      <c r="KK85" s="277">
        <v>0</v>
      </c>
      <c r="KL85" s="277">
        <v>0</v>
      </c>
      <c r="KM85" s="277">
        <v>0</v>
      </c>
      <c r="KN85" s="277">
        <v>0</v>
      </c>
      <c r="KO85" s="277">
        <v>0</v>
      </c>
      <c r="KP85" s="277">
        <v>0</v>
      </c>
      <c r="KQ85" s="277">
        <v>0</v>
      </c>
      <c r="KR85" s="277">
        <v>0</v>
      </c>
      <c r="KS85" s="277">
        <v>0</v>
      </c>
      <c r="KT85" s="277">
        <v>0</v>
      </c>
      <c r="KU85" s="277">
        <v>0</v>
      </c>
      <c r="KV85" s="277">
        <v>60</v>
      </c>
      <c r="KW85" s="277">
        <v>0</v>
      </c>
      <c r="KX85" s="277">
        <v>0</v>
      </c>
      <c r="KY85" s="277">
        <v>30</v>
      </c>
      <c r="KZ85" s="277">
        <v>0</v>
      </c>
      <c r="LA85" s="277">
        <v>0</v>
      </c>
      <c r="LB85" s="277">
        <v>0</v>
      </c>
      <c r="LC85" s="277">
        <v>0</v>
      </c>
      <c r="LD85" s="277">
        <v>0</v>
      </c>
      <c r="LE85" s="277">
        <v>0</v>
      </c>
      <c r="LF85" s="277">
        <v>0</v>
      </c>
      <c r="LG85" s="277">
        <v>14</v>
      </c>
      <c r="LH85" s="277">
        <v>0</v>
      </c>
      <c r="LI85" s="277">
        <v>0</v>
      </c>
      <c r="LJ85" s="277">
        <v>0</v>
      </c>
      <c r="LK85" s="277">
        <v>30</v>
      </c>
      <c r="LL85" s="277">
        <v>0</v>
      </c>
      <c r="LM85" s="277">
        <v>0</v>
      </c>
      <c r="LN85" s="277">
        <v>50</v>
      </c>
      <c r="LO85" s="277">
        <v>0</v>
      </c>
      <c r="LP85" s="277">
        <v>0</v>
      </c>
      <c r="LQ85" s="277">
        <v>0</v>
      </c>
      <c r="LR85" s="277">
        <v>0</v>
      </c>
      <c r="LS85" s="277">
        <v>0</v>
      </c>
      <c r="LT85" s="277">
        <v>0</v>
      </c>
      <c r="LU85" s="277">
        <v>0</v>
      </c>
      <c r="LV85" s="277">
        <v>0</v>
      </c>
      <c r="LW85" s="277">
        <v>0</v>
      </c>
      <c r="LX85" s="277">
        <v>0</v>
      </c>
      <c r="LY85" s="277">
        <v>0</v>
      </c>
      <c r="LZ85" s="277">
        <v>50</v>
      </c>
      <c r="MA85" s="277">
        <v>0</v>
      </c>
      <c r="MB85" s="277">
        <v>0</v>
      </c>
      <c r="MC85" s="277">
        <v>48</v>
      </c>
      <c r="MD85" s="277">
        <v>0</v>
      </c>
      <c r="ME85" s="277">
        <v>0</v>
      </c>
      <c r="MF85" s="277">
        <v>0</v>
      </c>
      <c r="MG85" s="277">
        <v>0</v>
      </c>
      <c r="MH85" s="277">
        <v>0</v>
      </c>
      <c r="MI85" s="277">
        <v>0</v>
      </c>
      <c r="MJ85" s="277">
        <v>0</v>
      </c>
      <c r="MK85" s="277">
        <v>0</v>
      </c>
      <c r="ML85" s="277">
        <v>20</v>
      </c>
      <c r="MM85" s="277">
        <v>0</v>
      </c>
      <c r="MN85" s="277">
        <v>40</v>
      </c>
      <c r="MO85" s="277">
        <v>20</v>
      </c>
      <c r="MP85" s="277">
        <v>0</v>
      </c>
      <c r="MQ85" s="277">
        <v>0</v>
      </c>
      <c r="MR85" s="277">
        <v>20</v>
      </c>
      <c r="MS85" s="277">
        <v>0</v>
      </c>
      <c r="MT85" s="277">
        <v>0</v>
      </c>
      <c r="MU85" s="277">
        <v>0</v>
      </c>
      <c r="MV85" s="277">
        <v>0</v>
      </c>
      <c r="MW85" s="277">
        <v>0</v>
      </c>
      <c r="MX85" s="277">
        <v>100</v>
      </c>
      <c r="MY85" s="277">
        <v>0</v>
      </c>
      <c r="MZ85" s="277">
        <v>20</v>
      </c>
      <c r="NA85" s="277">
        <v>0</v>
      </c>
      <c r="NB85" s="277">
        <v>0</v>
      </c>
      <c r="NC85" s="277">
        <v>0</v>
      </c>
      <c r="ND85" s="277">
        <v>50</v>
      </c>
      <c r="NE85" s="277">
        <v>0</v>
      </c>
      <c r="NF85" s="277">
        <v>0</v>
      </c>
      <c r="NG85" s="277">
        <v>80</v>
      </c>
      <c r="NH85" s="277">
        <v>0</v>
      </c>
      <c r="NI85" s="277">
        <v>0</v>
      </c>
      <c r="NJ85" s="277">
        <v>10</v>
      </c>
      <c r="NK85" s="277">
        <v>0</v>
      </c>
      <c r="NL85" s="277">
        <v>0</v>
      </c>
      <c r="NM85" s="277">
        <v>65</v>
      </c>
      <c r="NN85" s="277">
        <v>0</v>
      </c>
      <c r="NO85" s="277">
        <v>0</v>
      </c>
      <c r="NP85" s="277">
        <v>0</v>
      </c>
      <c r="NQ85" s="277">
        <v>0</v>
      </c>
      <c r="NR85" s="277">
        <v>0</v>
      </c>
      <c r="NS85" s="277">
        <v>140</v>
      </c>
      <c r="NT85" s="277">
        <v>0</v>
      </c>
      <c r="NU85" s="277">
        <v>0</v>
      </c>
      <c r="NV85" s="277">
        <v>100</v>
      </c>
      <c r="NW85" s="277">
        <v>0</v>
      </c>
      <c r="NX85" s="277">
        <v>13</v>
      </c>
      <c r="NY85" s="277">
        <v>30</v>
      </c>
      <c r="NZ85" s="277">
        <v>0</v>
      </c>
      <c r="OA85" s="277">
        <v>0</v>
      </c>
      <c r="OB85" s="277">
        <v>92</v>
      </c>
      <c r="OC85" s="277">
        <v>0</v>
      </c>
      <c r="OD85" s="277">
        <v>0</v>
      </c>
      <c r="OE85" s="277">
        <v>0</v>
      </c>
      <c r="OF85" s="277">
        <v>0</v>
      </c>
      <c r="OG85" s="277">
        <v>0</v>
      </c>
      <c r="OH85" s="277">
        <v>58</v>
      </c>
      <c r="OI85" s="277">
        <v>0</v>
      </c>
      <c r="OJ85" s="277">
        <v>0</v>
      </c>
      <c r="OK85" s="277">
        <v>0</v>
      </c>
      <c r="OL85" s="277">
        <v>0</v>
      </c>
      <c r="OM85" s="277">
        <v>0</v>
      </c>
      <c r="ON85" s="277">
        <v>30</v>
      </c>
      <c r="OO85" s="277">
        <v>0</v>
      </c>
      <c r="OP85" s="277">
        <v>0</v>
      </c>
      <c r="OQ85" s="277">
        <v>50</v>
      </c>
      <c r="OR85" s="277">
        <v>0</v>
      </c>
      <c r="OS85" s="277">
        <v>24</v>
      </c>
      <c r="OT85" s="277">
        <v>0</v>
      </c>
      <c r="OU85" s="277">
        <v>0</v>
      </c>
      <c r="OV85" s="277">
        <v>0</v>
      </c>
      <c r="OW85" s="277">
        <v>74</v>
      </c>
      <c r="OX85" s="277">
        <v>0</v>
      </c>
      <c r="OY85" s="277">
        <v>0</v>
      </c>
      <c r="OZ85" s="277">
        <v>50</v>
      </c>
      <c r="PA85" s="277">
        <v>0</v>
      </c>
      <c r="PB85" s="277">
        <v>0</v>
      </c>
      <c r="PC85" s="277">
        <v>25</v>
      </c>
      <c r="PD85" s="277">
        <v>0</v>
      </c>
      <c r="PE85" s="277">
        <v>0</v>
      </c>
      <c r="PF85" s="277">
        <v>65</v>
      </c>
      <c r="PG85" s="277">
        <v>0</v>
      </c>
      <c r="PH85" s="277">
        <v>0</v>
      </c>
      <c r="PI85" s="277">
        <v>55</v>
      </c>
      <c r="PJ85" s="277">
        <v>0</v>
      </c>
      <c r="PK85" s="277">
        <v>0</v>
      </c>
      <c r="PL85" s="277">
        <v>45</v>
      </c>
      <c r="PM85" s="277">
        <v>0</v>
      </c>
      <c r="PN85" s="277">
        <v>0</v>
      </c>
      <c r="PO85" s="277">
        <v>0</v>
      </c>
      <c r="PP85" s="277">
        <v>0</v>
      </c>
      <c r="PQ85" s="277">
        <v>0</v>
      </c>
      <c r="PR85" s="277">
        <v>0</v>
      </c>
      <c r="PS85" s="277">
        <v>0</v>
      </c>
      <c r="PT85" s="277">
        <v>0</v>
      </c>
      <c r="PU85" s="277">
        <v>65</v>
      </c>
      <c r="PV85" s="277">
        <v>0</v>
      </c>
      <c r="PW85" s="277">
        <v>0</v>
      </c>
      <c r="PX85" s="277">
        <v>0</v>
      </c>
      <c r="PY85" s="277">
        <v>0</v>
      </c>
      <c r="PZ85" s="277">
        <v>0</v>
      </c>
      <c r="QA85" s="277">
        <v>70</v>
      </c>
      <c r="QB85" s="277">
        <v>0</v>
      </c>
      <c r="QC85" s="277">
        <v>0</v>
      </c>
      <c r="QD85" s="277">
        <v>33</v>
      </c>
      <c r="QE85" s="277">
        <v>0</v>
      </c>
      <c r="QF85" s="277">
        <v>35</v>
      </c>
      <c r="QG85" s="277">
        <v>13</v>
      </c>
      <c r="QH85" s="277">
        <v>0</v>
      </c>
      <c r="QI85" s="277">
        <v>0</v>
      </c>
      <c r="QJ85" s="277">
        <v>60</v>
      </c>
      <c r="QK85" s="277">
        <v>0</v>
      </c>
      <c r="QL85" s="277">
        <v>0</v>
      </c>
      <c r="QM85" s="277">
        <v>0</v>
      </c>
      <c r="QN85" s="277">
        <v>0</v>
      </c>
      <c r="QO85" s="277">
        <v>0</v>
      </c>
      <c r="QP85" s="277">
        <v>65</v>
      </c>
      <c r="QQ85" s="277">
        <v>0</v>
      </c>
      <c r="QR85" s="277">
        <v>0</v>
      </c>
      <c r="QS85" s="277">
        <v>60</v>
      </c>
      <c r="QT85" s="277">
        <v>0</v>
      </c>
      <c r="QU85" s="277">
        <v>0</v>
      </c>
      <c r="QV85" s="277">
        <v>0</v>
      </c>
      <c r="QW85" s="277">
        <v>0</v>
      </c>
      <c r="QX85" s="277">
        <v>0</v>
      </c>
      <c r="QY85" s="277">
        <v>80</v>
      </c>
      <c r="QZ85" s="277">
        <v>0</v>
      </c>
      <c r="RA85" s="277">
        <v>0</v>
      </c>
      <c r="RB85" s="277">
        <v>0</v>
      </c>
      <c r="RC85" s="277">
        <v>0</v>
      </c>
      <c r="RD85" s="277">
        <v>0</v>
      </c>
      <c r="RE85" s="277">
        <v>70</v>
      </c>
      <c r="RF85" s="277">
        <v>0</v>
      </c>
      <c r="RG85" s="277">
        <v>0</v>
      </c>
      <c r="RH85" s="277">
        <v>49</v>
      </c>
      <c r="RI85" s="277">
        <v>0</v>
      </c>
      <c r="RJ85" s="277">
        <v>0</v>
      </c>
      <c r="RK85" s="277">
        <v>10</v>
      </c>
      <c r="RL85" s="277">
        <v>0</v>
      </c>
      <c r="RM85" s="277">
        <v>0</v>
      </c>
      <c r="RN85" s="277">
        <v>0</v>
      </c>
      <c r="RO85" s="277">
        <v>0</v>
      </c>
      <c r="RP85" s="277">
        <v>0</v>
      </c>
      <c r="RQ85" s="277">
        <v>0</v>
      </c>
      <c r="RR85" s="277">
        <v>0</v>
      </c>
      <c r="RS85" s="277">
        <v>0</v>
      </c>
      <c r="RT85" s="277">
        <v>43</v>
      </c>
      <c r="RU85" s="277">
        <v>0</v>
      </c>
      <c r="RV85" s="277">
        <v>0</v>
      </c>
      <c r="RW85" s="277">
        <v>49</v>
      </c>
      <c r="RX85" s="277">
        <v>0</v>
      </c>
      <c r="RY85" s="277">
        <v>0</v>
      </c>
      <c r="RZ85" s="277">
        <v>52</v>
      </c>
      <c r="SA85" s="277">
        <v>0</v>
      </c>
      <c r="SB85" s="277">
        <v>0</v>
      </c>
      <c r="SC85" s="277">
        <v>40</v>
      </c>
      <c r="SD85" s="277">
        <v>0</v>
      </c>
      <c r="SE85" s="277">
        <v>0</v>
      </c>
      <c r="SF85" s="277">
        <v>0</v>
      </c>
      <c r="SG85" s="277">
        <v>0</v>
      </c>
      <c r="SH85" s="277">
        <v>0</v>
      </c>
      <c r="SI85" s="277">
        <v>51</v>
      </c>
      <c r="SJ85" s="277">
        <v>0</v>
      </c>
      <c r="SK85" s="277">
        <v>0</v>
      </c>
      <c r="SL85" s="277">
        <v>53</v>
      </c>
      <c r="SM85" s="277">
        <v>0</v>
      </c>
      <c r="SN85" s="277">
        <v>0</v>
      </c>
      <c r="SO85" s="277">
        <v>30</v>
      </c>
      <c r="SP85" s="277">
        <v>0</v>
      </c>
      <c r="SQ85" s="277">
        <v>0</v>
      </c>
      <c r="SR85" s="277">
        <v>0</v>
      </c>
      <c r="SS85" s="277">
        <v>0</v>
      </c>
      <c r="ST85" s="277">
        <v>0</v>
      </c>
      <c r="SU85" s="277">
        <v>0</v>
      </c>
      <c r="SV85" s="277">
        <v>0</v>
      </c>
      <c r="SW85" s="277">
        <v>0</v>
      </c>
      <c r="SX85" s="277">
        <v>38</v>
      </c>
      <c r="SY85" s="277">
        <v>0</v>
      </c>
      <c r="SZ85" s="277">
        <v>0</v>
      </c>
      <c r="TA85" s="277">
        <v>41</v>
      </c>
      <c r="TB85" s="277">
        <v>0</v>
      </c>
      <c r="TC85" s="277">
        <v>0</v>
      </c>
      <c r="TD85" s="277">
        <v>43</v>
      </c>
      <c r="TE85" s="277">
        <v>0</v>
      </c>
      <c r="TF85" s="277">
        <v>0</v>
      </c>
      <c r="TG85" s="277">
        <v>55</v>
      </c>
      <c r="TH85" s="277">
        <v>0</v>
      </c>
      <c r="TI85" s="277">
        <v>0</v>
      </c>
      <c r="TJ85" s="277">
        <v>0</v>
      </c>
      <c r="TK85" s="277">
        <v>0</v>
      </c>
      <c r="TL85" s="277">
        <v>0</v>
      </c>
      <c r="TM85" s="277">
        <v>0</v>
      </c>
      <c r="TN85" s="277">
        <v>0</v>
      </c>
      <c r="TO85" s="277">
        <v>0</v>
      </c>
      <c r="TP85" s="277">
        <v>0</v>
      </c>
      <c r="TQ85" s="277">
        <v>0</v>
      </c>
      <c r="TR85" s="277">
        <v>0</v>
      </c>
      <c r="TS85" s="277">
        <v>0</v>
      </c>
      <c r="TT85" s="277">
        <v>0</v>
      </c>
      <c r="TU85" s="277">
        <v>0</v>
      </c>
      <c r="TV85" s="277">
        <v>35</v>
      </c>
      <c r="TW85" s="277">
        <v>0</v>
      </c>
      <c r="TX85" s="277">
        <v>0</v>
      </c>
      <c r="TY85" s="277">
        <v>32</v>
      </c>
      <c r="TZ85" s="277">
        <v>0</v>
      </c>
      <c r="UA85" s="277">
        <v>0</v>
      </c>
      <c r="UB85" s="277">
        <v>35</v>
      </c>
      <c r="UC85" s="277">
        <v>0</v>
      </c>
      <c r="UD85" s="277">
        <v>0</v>
      </c>
      <c r="UE85" s="277">
        <v>37</v>
      </c>
      <c r="UF85" s="277">
        <v>0</v>
      </c>
      <c r="UG85" s="277">
        <v>0</v>
      </c>
      <c r="UH85" s="277">
        <v>18</v>
      </c>
      <c r="UI85" s="277">
        <v>0</v>
      </c>
      <c r="UJ85" s="277">
        <v>0</v>
      </c>
      <c r="UK85" s="277">
        <v>0</v>
      </c>
      <c r="UL85" s="277">
        <v>0</v>
      </c>
      <c r="UM85" s="277">
        <v>0</v>
      </c>
      <c r="UN85" s="277">
        <v>34</v>
      </c>
      <c r="UO85" s="277">
        <v>0</v>
      </c>
      <c r="UP85" s="277">
        <v>0</v>
      </c>
      <c r="UQ85" s="277">
        <v>60</v>
      </c>
      <c r="UR85" s="277">
        <v>0</v>
      </c>
      <c r="US85" s="277">
        <v>0</v>
      </c>
      <c r="UT85" s="277">
        <v>70</v>
      </c>
      <c r="UU85" s="277">
        <v>0</v>
      </c>
      <c r="UV85" s="277">
        <v>0</v>
      </c>
      <c r="UW85" s="277">
        <v>33</v>
      </c>
      <c r="UX85" s="277">
        <v>0</v>
      </c>
      <c r="UY85" s="277">
        <v>0</v>
      </c>
      <c r="UZ85" s="277">
        <v>33</v>
      </c>
      <c r="VA85" s="277">
        <v>0</v>
      </c>
      <c r="VB85" s="277">
        <v>0</v>
      </c>
      <c r="VC85" s="277">
        <v>0</v>
      </c>
      <c r="VD85" s="277">
        <v>0</v>
      </c>
      <c r="VE85" s="277">
        <v>0</v>
      </c>
      <c r="VF85" s="277">
        <v>61</v>
      </c>
      <c r="VG85" s="277">
        <v>0</v>
      </c>
      <c r="VH85" s="277">
        <v>0</v>
      </c>
      <c r="VI85" s="277">
        <v>68</v>
      </c>
      <c r="VJ85" s="277">
        <v>0</v>
      </c>
      <c r="VK85" s="277">
        <v>0</v>
      </c>
      <c r="VL85" s="277">
        <v>20</v>
      </c>
      <c r="VM85" s="277">
        <v>0</v>
      </c>
      <c r="VN85" s="277">
        <v>0</v>
      </c>
      <c r="VO85" s="277">
        <v>68</v>
      </c>
      <c r="VP85" s="277">
        <v>0</v>
      </c>
      <c r="VQ85" s="277">
        <v>0</v>
      </c>
      <c r="VR85" s="277">
        <v>0</v>
      </c>
      <c r="VS85" s="277">
        <v>0</v>
      </c>
      <c r="VT85" s="277">
        <v>0</v>
      </c>
      <c r="VU85" s="277">
        <v>70</v>
      </c>
      <c r="VV85" s="277">
        <v>0</v>
      </c>
      <c r="VW85" s="277">
        <v>0</v>
      </c>
      <c r="VX85" s="277">
        <v>50</v>
      </c>
      <c r="VY85" s="277">
        <v>0</v>
      </c>
      <c r="VZ85" s="277">
        <v>0</v>
      </c>
      <c r="WA85" s="277">
        <v>50</v>
      </c>
      <c r="WB85" s="277">
        <v>0</v>
      </c>
      <c r="WC85" s="277">
        <v>0</v>
      </c>
      <c r="WD85" s="277">
        <v>32</v>
      </c>
      <c r="WE85" s="277">
        <v>0</v>
      </c>
      <c r="WF85" s="277">
        <v>0</v>
      </c>
      <c r="WG85" s="277">
        <v>0</v>
      </c>
      <c r="WH85" s="277">
        <v>0</v>
      </c>
      <c r="WI85" s="277">
        <v>0</v>
      </c>
      <c r="WJ85" s="277">
        <v>45</v>
      </c>
      <c r="WK85" s="277">
        <v>0</v>
      </c>
      <c r="WL85" s="277">
        <v>0</v>
      </c>
      <c r="WM85" s="277">
        <v>45</v>
      </c>
      <c r="WN85" s="277">
        <v>0</v>
      </c>
      <c r="WO85" s="277">
        <v>0</v>
      </c>
      <c r="WP85" s="277">
        <v>10</v>
      </c>
      <c r="WQ85" s="277">
        <v>0</v>
      </c>
      <c r="WR85" s="277">
        <v>0</v>
      </c>
      <c r="WS85" s="277">
        <v>35</v>
      </c>
      <c r="WT85" s="277">
        <v>0</v>
      </c>
      <c r="WU85" s="277">
        <v>0</v>
      </c>
      <c r="WV85" s="277">
        <v>0</v>
      </c>
      <c r="WW85" s="277">
        <v>0</v>
      </c>
      <c r="WX85" s="277">
        <v>0</v>
      </c>
      <c r="WY85" s="277">
        <v>60</v>
      </c>
      <c r="WZ85" s="277">
        <v>0</v>
      </c>
      <c r="XA85" s="277">
        <v>0</v>
      </c>
      <c r="XB85" s="277">
        <v>60</v>
      </c>
      <c r="XC85" s="277">
        <v>0</v>
      </c>
      <c r="XD85" s="277">
        <v>0</v>
      </c>
      <c r="XE85" s="277">
        <v>25</v>
      </c>
      <c r="XF85" s="277">
        <v>0</v>
      </c>
      <c r="XG85" s="277">
        <v>0</v>
      </c>
      <c r="XH85" s="277">
        <v>0</v>
      </c>
      <c r="XI85" s="277">
        <v>0</v>
      </c>
      <c r="XJ85" s="277">
        <v>0</v>
      </c>
      <c r="XK85" s="277">
        <v>0</v>
      </c>
      <c r="XL85" s="277">
        <v>0</v>
      </c>
      <c r="XM85" s="277">
        <v>0</v>
      </c>
      <c r="XN85" s="277">
        <v>34</v>
      </c>
      <c r="XO85" s="277">
        <v>0</v>
      </c>
      <c r="XP85" s="277">
        <v>0</v>
      </c>
      <c r="XQ85" s="277">
        <v>31</v>
      </c>
      <c r="XR85" s="277">
        <v>0</v>
      </c>
      <c r="XS85" s="277">
        <v>0</v>
      </c>
      <c r="XT85" s="277">
        <v>29</v>
      </c>
      <c r="XU85" s="277">
        <v>0</v>
      </c>
      <c r="XV85" s="277">
        <v>0</v>
      </c>
      <c r="XW85" s="277">
        <v>100</v>
      </c>
      <c r="XX85" s="277">
        <v>0</v>
      </c>
      <c r="XY85" s="277">
        <v>0</v>
      </c>
      <c r="XZ85" s="277">
        <v>0</v>
      </c>
      <c r="YA85" s="277">
        <v>0</v>
      </c>
      <c r="YB85" s="277">
        <v>0</v>
      </c>
      <c r="YC85" s="277">
        <v>128</v>
      </c>
      <c r="YD85" s="277">
        <v>0</v>
      </c>
      <c r="YE85" s="277">
        <v>0</v>
      </c>
      <c r="YF85" s="277">
        <v>101</v>
      </c>
      <c r="YG85" s="277">
        <v>0</v>
      </c>
      <c r="YH85" s="277">
        <v>0</v>
      </c>
      <c r="YI85" s="277">
        <v>63</v>
      </c>
      <c r="YJ85" s="277">
        <v>0</v>
      </c>
      <c r="YK85" s="277">
        <v>0</v>
      </c>
      <c r="YL85" s="277">
        <v>49</v>
      </c>
      <c r="YM85" s="277">
        <v>0</v>
      </c>
      <c r="YN85" s="277">
        <v>0</v>
      </c>
      <c r="YO85" s="277">
        <v>0</v>
      </c>
      <c r="YP85" s="277">
        <v>0</v>
      </c>
      <c r="YQ85" s="277">
        <v>0</v>
      </c>
      <c r="YR85" s="277">
        <v>68</v>
      </c>
      <c r="YS85" s="277">
        <v>0</v>
      </c>
      <c r="YT85" s="277">
        <v>0</v>
      </c>
      <c r="YU85" s="277">
        <v>105</v>
      </c>
      <c r="YV85" s="277">
        <v>0</v>
      </c>
      <c r="YW85" s="277">
        <v>0</v>
      </c>
      <c r="YX85" s="277">
        <v>96</v>
      </c>
      <c r="YY85" s="277">
        <v>0</v>
      </c>
      <c r="YZ85" s="277">
        <v>0</v>
      </c>
      <c r="ZA85" s="277">
        <v>62</v>
      </c>
      <c r="ZB85" s="277">
        <v>0</v>
      </c>
      <c r="ZC85" s="277">
        <v>0</v>
      </c>
      <c r="ZD85" s="277">
        <v>0</v>
      </c>
      <c r="ZE85" s="277">
        <v>0</v>
      </c>
      <c r="ZF85" s="277">
        <v>0</v>
      </c>
      <c r="ZG85" s="277">
        <v>86</v>
      </c>
      <c r="ZH85" s="277">
        <v>0</v>
      </c>
      <c r="ZI85" s="277">
        <v>0</v>
      </c>
      <c r="ZJ85" s="277">
        <v>38</v>
      </c>
      <c r="ZK85" s="277">
        <v>0</v>
      </c>
      <c r="ZL85" s="277">
        <v>0</v>
      </c>
      <c r="ZM85" s="277">
        <v>0</v>
      </c>
      <c r="ZN85" s="277">
        <v>0</v>
      </c>
      <c r="ZO85" s="277">
        <v>0</v>
      </c>
      <c r="ZP85" s="277">
        <v>0</v>
      </c>
      <c r="ZQ85" s="277">
        <v>0</v>
      </c>
      <c r="ZR85" s="277">
        <v>8</v>
      </c>
      <c r="ZS85" s="277">
        <v>0</v>
      </c>
      <c r="ZT85" s="277">
        <v>0</v>
      </c>
      <c r="ZU85" s="277">
        <v>0</v>
      </c>
      <c r="ZV85" s="277">
        <v>0</v>
      </c>
      <c r="ZW85" s="277">
        <v>0</v>
      </c>
      <c r="ZX85" s="277">
        <v>0</v>
      </c>
      <c r="ZY85" s="277">
        <v>10</v>
      </c>
      <c r="ZZ85" s="277">
        <v>0</v>
      </c>
      <c r="AAA85" s="277">
        <v>0</v>
      </c>
      <c r="AAB85" s="277">
        <v>6</v>
      </c>
      <c r="AAC85" s="277">
        <v>0</v>
      </c>
      <c r="AAD85" s="277">
        <v>0</v>
      </c>
      <c r="AAE85" s="277">
        <v>0</v>
      </c>
      <c r="AAF85" s="277">
        <v>0</v>
      </c>
      <c r="AAG85" s="277">
        <v>0</v>
      </c>
      <c r="AAH85" s="277">
        <v>0</v>
      </c>
      <c r="AAI85" s="277">
        <v>0</v>
      </c>
      <c r="AAJ85" s="277">
        <v>0</v>
      </c>
      <c r="AAK85" s="277">
        <v>0</v>
      </c>
      <c r="AAL85" s="277">
        <v>0</v>
      </c>
      <c r="AAM85" s="277">
        <v>0</v>
      </c>
      <c r="AAN85" s="277">
        <v>0</v>
      </c>
      <c r="AAO85" s="277">
        <v>0</v>
      </c>
      <c r="AAP85" s="277">
        <v>0</v>
      </c>
      <c r="AAQ85" s="277">
        <v>0</v>
      </c>
      <c r="AAR85" s="277">
        <v>0</v>
      </c>
      <c r="AAS85" s="277">
        <v>0</v>
      </c>
      <c r="AAT85" s="181"/>
    </row>
    <row r="86" spans="3:722" x14ac:dyDescent="0.3">
      <c r="C86">
        <f>VLOOKUP($F86,Old!$C$23:$G$42,5,FALSE)</f>
        <v>0.5</v>
      </c>
      <c r="D86" s="3" t="s">
        <v>453</v>
      </c>
      <c r="F86" s="3">
        <v>666511</v>
      </c>
      <c r="G86" s="3" t="s">
        <v>75</v>
      </c>
      <c r="H86" s="275">
        <f t="shared" si="143"/>
        <v>19</v>
      </c>
      <c r="I86" s="135" t="str">
        <f t="shared" si="143"/>
        <v/>
      </c>
      <c r="J86" s="276" t="str">
        <f t="shared" si="143"/>
        <v/>
      </c>
      <c r="K86" s="275" t="str" cm="1">
        <f t="array" ref="K86">IFERROR(_xlfn.STDEV.S(IF(($AA$19:$AAN$19=K$20)*($AF86:$AAS86&gt;10), $AF86:$AAS86)),"")</f>
        <v/>
      </c>
      <c r="L86" s="135" t="str" cm="1">
        <f t="array" ref="L86">IFERROR(_xlfn.STDEV.S(IF(($AA$19:$AAN$19=L$20)*($AF86:$AAS86&gt;10), $AF86:$AAS86)),"")</f>
        <v/>
      </c>
      <c r="M86" s="276" t="str" cm="1">
        <f t="array" ref="M86">IFERROR(_xlfn.STDEV.S(IF(($AA$19:$AAN$19=M$20)*($AF86:$AAS86&gt;10), $AF86:$AAS86)),"")</f>
        <v/>
      </c>
      <c r="N86" s="275">
        <f t="shared" si="144"/>
        <v>19</v>
      </c>
      <c r="O86" s="135">
        <f t="shared" si="144"/>
        <v>0</v>
      </c>
      <c r="P86" s="276">
        <f t="shared" si="144"/>
        <v>0</v>
      </c>
      <c r="Q86" s="275" t="str">
        <f t="shared" si="145"/>
        <v/>
      </c>
      <c r="R86" s="135" t="str">
        <f t="shared" si="145"/>
        <v/>
      </c>
      <c r="S86" s="135" t="str">
        <f t="shared" si="145"/>
        <v/>
      </c>
      <c r="T86" s="135">
        <f t="shared" si="145"/>
        <v>19</v>
      </c>
      <c r="U86" s="276" t="str">
        <f t="shared" si="145"/>
        <v/>
      </c>
      <c r="V86" s="275" t="str">
        <f t="shared" si="145"/>
        <v/>
      </c>
      <c r="W86" s="135" t="str">
        <f t="shared" si="145"/>
        <v/>
      </c>
      <c r="X86" s="135" t="str">
        <f t="shared" si="145"/>
        <v/>
      </c>
      <c r="Y86" s="135" t="str">
        <f t="shared" si="145"/>
        <v/>
      </c>
      <c r="Z86" s="276" t="str">
        <f t="shared" si="145"/>
        <v/>
      </c>
      <c r="AA86" s="275" t="str">
        <f t="shared" si="145"/>
        <v/>
      </c>
      <c r="AB86" s="135" t="str">
        <f t="shared" si="145"/>
        <v/>
      </c>
      <c r="AC86" s="135" t="str">
        <f t="shared" si="145"/>
        <v/>
      </c>
      <c r="AD86" s="135" t="str">
        <f t="shared" si="145"/>
        <v/>
      </c>
      <c r="AE86" s="276" t="str">
        <f t="shared" si="145"/>
        <v/>
      </c>
      <c r="AF86" s="277">
        <v>0</v>
      </c>
      <c r="AG86" s="277">
        <v>0</v>
      </c>
      <c r="AH86" s="277">
        <v>0</v>
      </c>
      <c r="AI86" s="277">
        <v>0</v>
      </c>
      <c r="AJ86" s="277">
        <v>0</v>
      </c>
      <c r="AK86" s="277">
        <v>0</v>
      </c>
      <c r="AL86" s="277">
        <v>0</v>
      </c>
      <c r="AM86" s="277">
        <v>0</v>
      </c>
      <c r="AN86" s="277">
        <v>0</v>
      </c>
      <c r="AO86" s="277">
        <v>0</v>
      </c>
      <c r="AP86" s="277">
        <v>0</v>
      </c>
      <c r="AQ86" s="277">
        <v>0</v>
      </c>
      <c r="AR86" s="277">
        <v>0</v>
      </c>
      <c r="AS86" s="277">
        <v>0</v>
      </c>
      <c r="AT86" s="277">
        <v>0</v>
      </c>
      <c r="AU86" s="277">
        <v>0</v>
      </c>
      <c r="AV86" s="277">
        <v>0</v>
      </c>
      <c r="AW86" s="277">
        <v>0</v>
      </c>
      <c r="AX86" s="277">
        <v>0</v>
      </c>
      <c r="AY86" s="277">
        <v>0</v>
      </c>
      <c r="AZ86" s="277">
        <v>0</v>
      </c>
      <c r="BA86" s="277">
        <v>0</v>
      </c>
      <c r="BB86" s="277">
        <v>0</v>
      </c>
      <c r="BC86" s="277">
        <v>0</v>
      </c>
      <c r="BD86" s="277">
        <v>0</v>
      </c>
      <c r="BE86" s="277">
        <v>0</v>
      </c>
      <c r="BF86" s="277">
        <v>0</v>
      </c>
      <c r="BG86" s="277">
        <v>0</v>
      </c>
      <c r="BH86" s="277">
        <v>0</v>
      </c>
      <c r="BI86" s="277">
        <v>0</v>
      </c>
      <c r="BJ86" s="277">
        <v>0</v>
      </c>
      <c r="BK86" s="277">
        <v>0</v>
      </c>
      <c r="BL86" s="277">
        <v>0</v>
      </c>
      <c r="BM86" s="277">
        <v>0</v>
      </c>
      <c r="BN86" s="277">
        <v>0</v>
      </c>
      <c r="BO86" s="277">
        <v>0</v>
      </c>
      <c r="BP86" s="277">
        <v>0</v>
      </c>
      <c r="BQ86" s="277">
        <v>0</v>
      </c>
      <c r="BR86" s="277">
        <v>0</v>
      </c>
      <c r="BS86" s="277">
        <v>0</v>
      </c>
      <c r="BT86" s="277">
        <v>0</v>
      </c>
      <c r="BU86" s="277">
        <v>0</v>
      </c>
      <c r="BV86" s="277">
        <v>0</v>
      </c>
      <c r="BW86" s="277">
        <v>0</v>
      </c>
      <c r="BX86" s="277">
        <v>0</v>
      </c>
      <c r="BY86" s="277">
        <v>0</v>
      </c>
      <c r="BZ86" s="277">
        <v>0</v>
      </c>
      <c r="CA86" s="277">
        <v>0</v>
      </c>
      <c r="CB86" s="277">
        <v>0</v>
      </c>
      <c r="CC86" s="277">
        <v>0</v>
      </c>
      <c r="CD86" s="277">
        <v>0</v>
      </c>
      <c r="CE86" s="277">
        <v>0</v>
      </c>
      <c r="CF86" s="277">
        <v>0</v>
      </c>
      <c r="CG86" s="277">
        <v>0</v>
      </c>
      <c r="CH86" s="277">
        <v>0</v>
      </c>
      <c r="CI86" s="277">
        <v>0</v>
      </c>
      <c r="CJ86" s="277">
        <v>0</v>
      </c>
      <c r="CK86" s="277">
        <v>0</v>
      </c>
      <c r="CL86" s="277">
        <v>0</v>
      </c>
      <c r="CM86" s="277">
        <v>0</v>
      </c>
      <c r="CN86" s="277">
        <v>0</v>
      </c>
      <c r="CO86" s="277">
        <v>0</v>
      </c>
      <c r="CP86" s="277">
        <v>0</v>
      </c>
      <c r="CQ86" s="277">
        <v>0</v>
      </c>
      <c r="CR86" s="277">
        <v>0</v>
      </c>
      <c r="CS86" s="277">
        <v>0</v>
      </c>
      <c r="CT86" s="277">
        <v>0</v>
      </c>
      <c r="CU86" s="277">
        <v>0</v>
      </c>
      <c r="CV86" s="277">
        <v>0</v>
      </c>
      <c r="CW86" s="277">
        <v>0</v>
      </c>
      <c r="CX86" s="277">
        <v>0</v>
      </c>
      <c r="CY86" s="277">
        <v>0</v>
      </c>
      <c r="CZ86" s="277">
        <v>0</v>
      </c>
      <c r="DA86" s="277">
        <v>0</v>
      </c>
      <c r="DB86" s="277">
        <v>0</v>
      </c>
      <c r="DC86" s="277">
        <v>0</v>
      </c>
      <c r="DD86" s="277">
        <v>0</v>
      </c>
      <c r="DE86" s="277">
        <v>0</v>
      </c>
      <c r="DF86" s="277">
        <v>0</v>
      </c>
      <c r="DG86" s="277">
        <v>0</v>
      </c>
      <c r="DH86" s="277">
        <v>0</v>
      </c>
      <c r="DI86" s="277">
        <v>5</v>
      </c>
      <c r="DJ86" s="277">
        <v>0</v>
      </c>
      <c r="DK86" s="277">
        <v>0</v>
      </c>
      <c r="DL86" s="277">
        <v>0</v>
      </c>
      <c r="DM86" s="277">
        <v>0</v>
      </c>
      <c r="DN86" s="277">
        <v>0</v>
      </c>
      <c r="DO86" s="277">
        <v>0</v>
      </c>
      <c r="DP86" s="277">
        <v>0</v>
      </c>
      <c r="DQ86" s="277">
        <v>0</v>
      </c>
      <c r="DR86" s="277">
        <v>0</v>
      </c>
      <c r="DS86" s="277">
        <v>0</v>
      </c>
      <c r="DT86" s="277">
        <v>0</v>
      </c>
      <c r="DU86" s="277">
        <v>0</v>
      </c>
      <c r="DV86" s="277">
        <v>0</v>
      </c>
      <c r="DW86" s="277">
        <v>0</v>
      </c>
      <c r="DX86" s="277">
        <v>0</v>
      </c>
      <c r="DY86" s="277">
        <v>0</v>
      </c>
      <c r="DZ86" s="277">
        <v>0</v>
      </c>
      <c r="EA86" s="277">
        <v>2</v>
      </c>
      <c r="EB86" s="277">
        <v>0</v>
      </c>
      <c r="EC86" s="277">
        <v>0</v>
      </c>
      <c r="ED86" s="277">
        <v>0</v>
      </c>
      <c r="EE86" s="277">
        <v>0</v>
      </c>
      <c r="EF86" s="277">
        <v>0</v>
      </c>
      <c r="EG86" s="277">
        <v>0</v>
      </c>
      <c r="EH86" s="277">
        <v>0</v>
      </c>
      <c r="EI86" s="277">
        <v>0</v>
      </c>
      <c r="EJ86" s="277">
        <v>0</v>
      </c>
      <c r="EK86" s="277">
        <v>0</v>
      </c>
      <c r="EL86" s="277">
        <v>0</v>
      </c>
      <c r="EM86" s="277">
        <v>0</v>
      </c>
      <c r="EN86" s="277">
        <v>0</v>
      </c>
      <c r="EO86" s="277">
        <v>0</v>
      </c>
      <c r="EP86" s="277">
        <v>0</v>
      </c>
      <c r="EQ86" s="277">
        <v>0</v>
      </c>
      <c r="ER86" s="277">
        <v>0</v>
      </c>
      <c r="ES86" s="277">
        <v>0</v>
      </c>
      <c r="ET86" s="277">
        <v>0</v>
      </c>
      <c r="EU86" s="277">
        <v>0</v>
      </c>
      <c r="EV86" s="277">
        <v>0</v>
      </c>
      <c r="EW86" s="277">
        <v>0</v>
      </c>
      <c r="EX86" s="277">
        <v>0</v>
      </c>
      <c r="EY86" s="277">
        <v>0</v>
      </c>
      <c r="EZ86" s="277">
        <v>0</v>
      </c>
      <c r="FA86" s="277">
        <v>0</v>
      </c>
      <c r="FB86" s="277">
        <v>0</v>
      </c>
      <c r="FC86" s="277">
        <v>0</v>
      </c>
      <c r="FD86" s="277">
        <v>0</v>
      </c>
      <c r="FE86" s="277">
        <v>2</v>
      </c>
      <c r="FF86" s="277">
        <v>0</v>
      </c>
      <c r="FG86" s="277">
        <v>0</v>
      </c>
      <c r="FH86" s="277">
        <v>0</v>
      </c>
      <c r="FI86" s="277">
        <v>0</v>
      </c>
      <c r="FJ86" s="277">
        <v>0</v>
      </c>
      <c r="FK86" s="277">
        <v>0</v>
      </c>
      <c r="FL86" s="277">
        <v>0</v>
      </c>
      <c r="FM86" s="277">
        <v>0</v>
      </c>
      <c r="FN86" s="277">
        <v>0</v>
      </c>
      <c r="FO86" s="277">
        <v>0</v>
      </c>
      <c r="FP86" s="277">
        <v>0</v>
      </c>
      <c r="FQ86" s="277">
        <v>0</v>
      </c>
      <c r="FR86" s="277">
        <v>0</v>
      </c>
      <c r="FS86" s="277">
        <v>0</v>
      </c>
      <c r="FT86" s="277">
        <v>0</v>
      </c>
      <c r="FU86" s="277">
        <v>0</v>
      </c>
      <c r="FV86" s="277">
        <v>0</v>
      </c>
      <c r="FW86" s="277">
        <v>0</v>
      </c>
      <c r="FX86" s="277">
        <v>0</v>
      </c>
      <c r="FY86" s="277">
        <v>0</v>
      </c>
      <c r="FZ86" s="277">
        <v>0</v>
      </c>
      <c r="GA86" s="277">
        <v>0</v>
      </c>
      <c r="GB86" s="277">
        <v>0</v>
      </c>
      <c r="GC86" s="277">
        <v>0</v>
      </c>
      <c r="GD86" s="277">
        <v>0</v>
      </c>
      <c r="GE86" s="277">
        <v>0</v>
      </c>
      <c r="GF86" s="277">
        <v>0</v>
      </c>
      <c r="GG86" s="277">
        <v>0</v>
      </c>
      <c r="GH86" s="277">
        <v>0</v>
      </c>
      <c r="GI86" s="277">
        <v>0</v>
      </c>
      <c r="GJ86" s="277">
        <v>0</v>
      </c>
      <c r="GK86" s="277">
        <v>0</v>
      </c>
      <c r="GL86" s="277">
        <v>0</v>
      </c>
      <c r="GM86" s="277">
        <v>0</v>
      </c>
      <c r="GN86" s="277">
        <v>0</v>
      </c>
      <c r="GO86" s="277">
        <v>0</v>
      </c>
      <c r="GP86" s="277">
        <v>0</v>
      </c>
      <c r="GQ86" s="277">
        <v>0</v>
      </c>
      <c r="GR86" s="277">
        <v>0</v>
      </c>
      <c r="GS86" s="277">
        <v>0</v>
      </c>
      <c r="GT86" s="277">
        <v>0</v>
      </c>
      <c r="GU86" s="277">
        <v>0</v>
      </c>
      <c r="GV86" s="277">
        <v>0</v>
      </c>
      <c r="GW86" s="277">
        <v>0</v>
      </c>
      <c r="GX86" s="277">
        <v>0</v>
      </c>
      <c r="GY86" s="277">
        <v>0</v>
      </c>
      <c r="GZ86" s="277">
        <v>0</v>
      </c>
      <c r="HA86" s="277">
        <v>0</v>
      </c>
      <c r="HB86" s="277">
        <v>0</v>
      </c>
      <c r="HC86" s="277">
        <v>0</v>
      </c>
      <c r="HD86" s="277">
        <v>0</v>
      </c>
      <c r="HE86" s="277">
        <v>0</v>
      </c>
      <c r="HF86" s="277">
        <v>0</v>
      </c>
      <c r="HG86" s="277">
        <v>0</v>
      </c>
      <c r="HH86" s="277">
        <v>0</v>
      </c>
      <c r="HI86" s="277">
        <v>0</v>
      </c>
      <c r="HJ86" s="277">
        <v>1</v>
      </c>
      <c r="HK86" s="277">
        <v>0</v>
      </c>
      <c r="HL86" s="277">
        <v>0</v>
      </c>
      <c r="HM86" s="277">
        <v>0</v>
      </c>
      <c r="HN86" s="277">
        <v>0</v>
      </c>
      <c r="HO86" s="277">
        <v>0</v>
      </c>
      <c r="HP86" s="277">
        <v>0</v>
      </c>
      <c r="HQ86" s="277">
        <v>0</v>
      </c>
      <c r="HR86" s="277">
        <v>0</v>
      </c>
      <c r="HS86" s="277">
        <v>0</v>
      </c>
      <c r="HT86" s="277">
        <v>0</v>
      </c>
      <c r="HU86" s="277">
        <v>0</v>
      </c>
      <c r="HV86" s="277">
        <v>0</v>
      </c>
      <c r="HW86" s="277">
        <v>0</v>
      </c>
      <c r="HX86" s="277">
        <v>0</v>
      </c>
      <c r="HY86" s="277">
        <v>0</v>
      </c>
      <c r="HZ86" s="277">
        <v>0</v>
      </c>
      <c r="IA86" s="277">
        <v>0</v>
      </c>
      <c r="IB86" s="277">
        <v>3</v>
      </c>
      <c r="IC86" s="277">
        <v>0</v>
      </c>
      <c r="ID86" s="277">
        <v>0</v>
      </c>
      <c r="IE86" s="277">
        <v>0</v>
      </c>
      <c r="IF86" s="277">
        <v>0</v>
      </c>
      <c r="IG86" s="277">
        <v>0</v>
      </c>
      <c r="IH86" s="277">
        <v>0</v>
      </c>
      <c r="II86" s="277">
        <v>0</v>
      </c>
      <c r="IJ86" s="277">
        <v>0</v>
      </c>
      <c r="IK86" s="277">
        <v>0</v>
      </c>
      <c r="IL86" s="277">
        <v>0</v>
      </c>
      <c r="IM86" s="277">
        <v>0</v>
      </c>
      <c r="IN86" s="277">
        <v>0</v>
      </c>
      <c r="IO86" s="277">
        <v>0</v>
      </c>
      <c r="IP86" s="277">
        <v>0</v>
      </c>
      <c r="IQ86" s="277">
        <v>0</v>
      </c>
      <c r="IR86" s="277">
        <v>0</v>
      </c>
      <c r="IS86" s="277">
        <v>0</v>
      </c>
      <c r="IT86" s="277">
        <v>0</v>
      </c>
      <c r="IU86" s="277">
        <v>0</v>
      </c>
      <c r="IV86" s="277">
        <v>0</v>
      </c>
      <c r="IW86" s="277">
        <v>0</v>
      </c>
      <c r="IX86" s="277">
        <v>0</v>
      </c>
      <c r="IY86" s="277">
        <v>0</v>
      </c>
      <c r="IZ86" s="277">
        <v>0</v>
      </c>
      <c r="JA86" s="277">
        <v>0</v>
      </c>
      <c r="JB86" s="277">
        <v>0</v>
      </c>
      <c r="JC86" s="277">
        <v>0</v>
      </c>
      <c r="JD86" s="277">
        <v>0</v>
      </c>
      <c r="JE86" s="277">
        <v>0</v>
      </c>
      <c r="JF86" s="277">
        <v>0</v>
      </c>
      <c r="JG86" s="277">
        <v>0</v>
      </c>
      <c r="JH86" s="277">
        <v>0</v>
      </c>
      <c r="JI86" s="277">
        <v>0</v>
      </c>
      <c r="JJ86" s="277">
        <v>0</v>
      </c>
      <c r="JK86" s="277">
        <v>0</v>
      </c>
      <c r="JL86" s="277">
        <v>0</v>
      </c>
      <c r="JM86" s="277">
        <v>0</v>
      </c>
      <c r="JN86" s="277">
        <v>0</v>
      </c>
      <c r="JO86" s="277">
        <v>0</v>
      </c>
      <c r="JP86" s="277">
        <v>0</v>
      </c>
      <c r="JQ86" s="277">
        <v>0</v>
      </c>
      <c r="JR86" s="277">
        <v>0</v>
      </c>
      <c r="JS86" s="277">
        <v>0</v>
      </c>
      <c r="JT86" s="277">
        <v>0</v>
      </c>
      <c r="JU86" s="277">
        <v>0</v>
      </c>
      <c r="JV86" s="277">
        <v>0</v>
      </c>
      <c r="JW86" s="277">
        <v>0</v>
      </c>
      <c r="JX86" s="277">
        <v>0</v>
      </c>
      <c r="JY86" s="277">
        <v>0</v>
      </c>
      <c r="JZ86" s="277">
        <v>0</v>
      </c>
      <c r="KA86" s="277">
        <v>0</v>
      </c>
      <c r="KB86" s="277">
        <v>0</v>
      </c>
      <c r="KC86" s="277">
        <v>0</v>
      </c>
      <c r="KD86" s="277">
        <v>0</v>
      </c>
      <c r="KE86" s="277">
        <v>0</v>
      </c>
      <c r="KF86" s="277">
        <v>0</v>
      </c>
      <c r="KG86" s="277">
        <v>0</v>
      </c>
      <c r="KH86" s="277">
        <v>0</v>
      </c>
      <c r="KI86" s="277">
        <v>0</v>
      </c>
      <c r="KJ86" s="277">
        <v>0</v>
      </c>
      <c r="KK86" s="277">
        <v>0</v>
      </c>
      <c r="KL86" s="277">
        <v>0</v>
      </c>
      <c r="KM86" s="277">
        <v>0</v>
      </c>
      <c r="KN86" s="277">
        <v>0</v>
      </c>
      <c r="KO86" s="277">
        <v>0</v>
      </c>
      <c r="KP86" s="277">
        <v>0</v>
      </c>
      <c r="KQ86" s="277">
        <v>0</v>
      </c>
      <c r="KR86" s="277">
        <v>0</v>
      </c>
      <c r="KS86" s="277">
        <v>0</v>
      </c>
      <c r="KT86" s="277">
        <v>0</v>
      </c>
      <c r="KU86" s="277">
        <v>0</v>
      </c>
      <c r="KV86" s="277">
        <v>0</v>
      </c>
      <c r="KW86" s="277">
        <v>0</v>
      </c>
      <c r="KX86" s="277">
        <v>0</v>
      </c>
      <c r="KY86" s="277">
        <v>0</v>
      </c>
      <c r="KZ86" s="277">
        <v>0</v>
      </c>
      <c r="LA86" s="277">
        <v>0</v>
      </c>
      <c r="LB86" s="277">
        <v>0</v>
      </c>
      <c r="LC86" s="277">
        <v>0</v>
      </c>
      <c r="LD86" s="277">
        <v>0</v>
      </c>
      <c r="LE86" s="277">
        <v>0</v>
      </c>
      <c r="LF86" s="277">
        <v>0</v>
      </c>
      <c r="LG86" s="277">
        <v>0</v>
      </c>
      <c r="LH86" s="277">
        <v>0</v>
      </c>
      <c r="LI86" s="277">
        <v>0</v>
      </c>
      <c r="LJ86" s="277">
        <v>0</v>
      </c>
      <c r="LK86" s="277">
        <v>0</v>
      </c>
      <c r="LL86" s="277">
        <v>0</v>
      </c>
      <c r="LM86" s="277">
        <v>0</v>
      </c>
      <c r="LN86" s="277">
        <v>8</v>
      </c>
      <c r="LO86" s="277">
        <v>0</v>
      </c>
      <c r="LP86" s="277">
        <v>0</v>
      </c>
      <c r="LQ86" s="277">
        <v>0</v>
      </c>
      <c r="LR86" s="277">
        <v>0</v>
      </c>
      <c r="LS86" s="277">
        <v>0</v>
      </c>
      <c r="LT86" s="277">
        <v>0</v>
      </c>
      <c r="LU86" s="277">
        <v>0</v>
      </c>
      <c r="LV86" s="277">
        <v>0</v>
      </c>
      <c r="LW86" s="277">
        <v>0</v>
      </c>
      <c r="LX86" s="277">
        <v>0</v>
      </c>
      <c r="LY86" s="277">
        <v>0</v>
      </c>
      <c r="LZ86" s="277">
        <v>0</v>
      </c>
      <c r="MA86" s="277">
        <v>0</v>
      </c>
      <c r="MB86" s="277">
        <v>0</v>
      </c>
      <c r="MC86" s="277">
        <v>19</v>
      </c>
      <c r="MD86" s="277">
        <v>0</v>
      </c>
      <c r="ME86" s="277">
        <v>0</v>
      </c>
      <c r="MF86" s="277">
        <v>0</v>
      </c>
      <c r="MG86" s="277">
        <v>0</v>
      </c>
      <c r="MH86" s="277">
        <v>0</v>
      </c>
      <c r="MI86" s="277">
        <v>0</v>
      </c>
      <c r="MJ86" s="277">
        <v>0</v>
      </c>
      <c r="MK86" s="277">
        <v>0</v>
      </c>
      <c r="ML86" s="277">
        <v>0</v>
      </c>
      <c r="MM86" s="277">
        <v>0</v>
      </c>
      <c r="MN86" s="277">
        <v>0</v>
      </c>
      <c r="MO86" s="277">
        <v>0</v>
      </c>
      <c r="MP86" s="277">
        <v>0</v>
      </c>
      <c r="MQ86" s="277">
        <v>0</v>
      </c>
      <c r="MR86" s="277">
        <v>0</v>
      </c>
      <c r="MS86" s="277">
        <v>0</v>
      </c>
      <c r="MT86" s="277">
        <v>0</v>
      </c>
      <c r="MU86" s="277">
        <v>0</v>
      </c>
      <c r="MV86" s="277">
        <v>0</v>
      </c>
      <c r="MW86" s="277">
        <v>0</v>
      </c>
      <c r="MX86" s="277">
        <v>6</v>
      </c>
      <c r="MY86" s="277">
        <v>0</v>
      </c>
      <c r="MZ86" s="277">
        <v>0</v>
      </c>
      <c r="NA86" s="277">
        <v>0</v>
      </c>
      <c r="NB86" s="277">
        <v>0</v>
      </c>
      <c r="NC86" s="277">
        <v>0</v>
      </c>
      <c r="ND86" s="277">
        <v>6</v>
      </c>
      <c r="NE86" s="277">
        <v>0</v>
      </c>
      <c r="NF86" s="277">
        <v>0</v>
      </c>
      <c r="NG86" s="277">
        <v>0</v>
      </c>
      <c r="NH86" s="277">
        <v>0</v>
      </c>
      <c r="NI86" s="277">
        <v>0</v>
      </c>
      <c r="NJ86" s="277">
        <v>0</v>
      </c>
      <c r="NK86" s="277">
        <v>0</v>
      </c>
      <c r="NL86" s="277">
        <v>0</v>
      </c>
      <c r="NM86" s="277">
        <v>0</v>
      </c>
      <c r="NN86" s="277">
        <v>0</v>
      </c>
      <c r="NO86" s="277">
        <v>0</v>
      </c>
      <c r="NP86" s="277">
        <v>0</v>
      </c>
      <c r="NQ86" s="277">
        <v>0</v>
      </c>
      <c r="NR86" s="277">
        <v>0</v>
      </c>
      <c r="NS86" s="277">
        <v>0</v>
      </c>
      <c r="NT86" s="277">
        <v>0</v>
      </c>
      <c r="NU86" s="277">
        <v>0</v>
      </c>
      <c r="NV86" s="277">
        <v>0</v>
      </c>
      <c r="NW86" s="277">
        <v>0</v>
      </c>
      <c r="NX86" s="277">
        <v>0</v>
      </c>
      <c r="NY86" s="277">
        <v>0</v>
      </c>
      <c r="NZ86" s="277">
        <v>0</v>
      </c>
      <c r="OA86" s="277">
        <v>0</v>
      </c>
      <c r="OB86" s="277">
        <v>0</v>
      </c>
      <c r="OC86" s="277">
        <v>0</v>
      </c>
      <c r="OD86" s="277">
        <v>0</v>
      </c>
      <c r="OE86" s="277">
        <v>0</v>
      </c>
      <c r="OF86" s="277">
        <v>0</v>
      </c>
      <c r="OG86" s="277">
        <v>0</v>
      </c>
      <c r="OH86" s="277">
        <v>0</v>
      </c>
      <c r="OI86" s="277">
        <v>0</v>
      </c>
      <c r="OJ86" s="277">
        <v>0</v>
      </c>
      <c r="OK86" s="277">
        <v>0</v>
      </c>
      <c r="OL86" s="277">
        <v>0</v>
      </c>
      <c r="OM86" s="277">
        <v>0</v>
      </c>
      <c r="ON86" s="277">
        <v>0</v>
      </c>
      <c r="OO86" s="277">
        <v>0</v>
      </c>
      <c r="OP86" s="277">
        <v>0</v>
      </c>
      <c r="OQ86" s="277">
        <v>4</v>
      </c>
      <c r="OR86" s="277">
        <v>0</v>
      </c>
      <c r="OS86" s="277">
        <v>0</v>
      </c>
      <c r="OT86" s="277">
        <v>0</v>
      </c>
      <c r="OU86" s="277">
        <v>0</v>
      </c>
      <c r="OV86" s="277">
        <v>0</v>
      </c>
      <c r="OW86" s="277">
        <v>10</v>
      </c>
      <c r="OX86" s="277">
        <v>0</v>
      </c>
      <c r="OY86" s="277">
        <v>0</v>
      </c>
      <c r="OZ86" s="277">
        <v>6</v>
      </c>
      <c r="PA86" s="277">
        <v>0</v>
      </c>
      <c r="PB86" s="277">
        <v>0</v>
      </c>
      <c r="PC86" s="277">
        <v>0</v>
      </c>
      <c r="PD86" s="277">
        <v>0</v>
      </c>
      <c r="PE86" s="277">
        <v>0</v>
      </c>
      <c r="PF86" s="277">
        <v>0</v>
      </c>
      <c r="PG86" s="277">
        <v>0</v>
      </c>
      <c r="PH86" s="277">
        <v>0</v>
      </c>
      <c r="PI86" s="277">
        <v>0</v>
      </c>
      <c r="PJ86" s="277">
        <v>0</v>
      </c>
      <c r="PK86" s="277">
        <v>0</v>
      </c>
      <c r="PL86" s="277">
        <v>4</v>
      </c>
      <c r="PM86" s="277">
        <v>0</v>
      </c>
      <c r="PN86" s="277">
        <v>0</v>
      </c>
      <c r="PO86" s="277">
        <v>0</v>
      </c>
      <c r="PP86" s="277">
        <v>0</v>
      </c>
      <c r="PQ86" s="277">
        <v>0</v>
      </c>
      <c r="PR86" s="277">
        <v>0</v>
      </c>
      <c r="PS86" s="277">
        <v>0</v>
      </c>
      <c r="PT86" s="277">
        <v>0</v>
      </c>
      <c r="PU86" s="277">
        <v>0</v>
      </c>
      <c r="PV86" s="277">
        <v>0</v>
      </c>
      <c r="PW86" s="277">
        <v>0</v>
      </c>
      <c r="PX86" s="277">
        <v>0</v>
      </c>
      <c r="PY86" s="277">
        <v>0</v>
      </c>
      <c r="PZ86" s="277">
        <v>0</v>
      </c>
      <c r="QA86" s="277">
        <v>7</v>
      </c>
      <c r="QB86" s="277">
        <v>0</v>
      </c>
      <c r="QC86" s="277">
        <v>0</v>
      </c>
      <c r="QD86" s="277">
        <v>6</v>
      </c>
      <c r="QE86" s="277">
        <v>0</v>
      </c>
      <c r="QF86" s="277">
        <v>0</v>
      </c>
      <c r="QG86" s="277">
        <v>3</v>
      </c>
      <c r="QH86" s="277">
        <v>0</v>
      </c>
      <c r="QI86" s="277">
        <v>0</v>
      </c>
      <c r="QJ86" s="277">
        <v>0</v>
      </c>
      <c r="QK86" s="277">
        <v>0</v>
      </c>
      <c r="QL86" s="277">
        <v>0</v>
      </c>
      <c r="QM86" s="277">
        <v>0</v>
      </c>
      <c r="QN86" s="277">
        <v>0</v>
      </c>
      <c r="QO86" s="277">
        <v>0</v>
      </c>
      <c r="QP86" s="277">
        <v>5</v>
      </c>
      <c r="QQ86" s="277">
        <v>0</v>
      </c>
      <c r="QR86" s="277">
        <v>0</v>
      </c>
      <c r="QS86" s="277">
        <v>0</v>
      </c>
      <c r="QT86" s="277">
        <v>0</v>
      </c>
      <c r="QU86" s="277">
        <v>0</v>
      </c>
      <c r="QV86" s="277">
        <v>0</v>
      </c>
      <c r="QW86" s="277">
        <v>0</v>
      </c>
      <c r="QX86" s="277">
        <v>0</v>
      </c>
      <c r="QY86" s="277">
        <v>3</v>
      </c>
      <c r="QZ86" s="277">
        <v>0</v>
      </c>
      <c r="RA86" s="277">
        <v>0</v>
      </c>
      <c r="RB86" s="277">
        <v>0</v>
      </c>
      <c r="RC86" s="277">
        <v>0</v>
      </c>
      <c r="RD86" s="277">
        <v>0</v>
      </c>
      <c r="RE86" s="277">
        <v>4</v>
      </c>
      <c r="RF86" s="277">
        <v>0</v>
      </c>
      <c r="RG86" s="277">
        <v>0</v>
      </c>
      <c r="RH86" s="277">
        <v>6</v>
      </c>
      <c r="RI86" s="277">
        <v>0</v>
      </c>
      <c r="RJ86" s="277">
        <v>0</v>
      </c>
      <c r="RK86" s="277">
        <v>0</v>
      </c>
      <c r="RL86" s="277">
        <v>0</v>
      </c>
      <c r="RM86" s="277">
        <v>0</v>
      </c>
      <c r="RN86" s="277">
        <v>0</v>
      </c>
      <c r="RO86" s="277">
        <v>0</v>
      </c>
      <c r="RP86" s="277">
        <v>0</v>
      </c>
      <c r="RQ86" s="277">
        <v>0</v>
      </c>
      <c r="RR86" s="277">
        <v>0</v>
      </c>
      <c r="RS86" s="277">
        <v>0</v>
      </c>
      <c r="RT86" s="277">
        <v>0</v>
      </c>
      <c r="RU86" s="277">
        <v>0</v>
      </c>
      <c r="RV86" s="277">
        <v>0</v>
      </c>
      <c r="RW86" s="277">
        <v>0</v>
      </c>
      <c r="RX86" s="277">
        <v>0</v>
      </c>
      <c r="RY86" s="277">
        <v>0</v>
      </c>
      <c r="RZ86" s="277">
        <v>0</v>
      </c>
      <c r="SA86" s="277">
        <v>0</v>
      </c>
      <c r="SB86" s="277">
        <v>0</v>
      </c>
      <c r="SC86" s="277">
        <v>0</v>
      </c>
      <c r="SD86" s="277">
        <v>0</v>
      </c>
      <c r="SE86" s="277">
        <v>0</v>
      </c>
      <c r="SF86" s="277">
        <v>0</v>
      </c>
      <c r="SG86" s="277">
        <v>0</v>
      </c>
      <c r="SH86" s="277">
        <v>0</v>
      </c>
      <c r="SI86" s="277">
        <v>6</v>
      </c>
      <c r="SJ86" s="277">
        <v>0</v>
      </c>
      <c r="SK86" s="277">
        <v>0</v>
      </c>
      <c r="SL86" s="277">
        <v>1</v>
      </c>
      <c r="SM86" s="277">
        <v>0</v>
      </c>
      <c r="SN86" s="277">
        <v>0</v>
      </c>
      <c r="SO86" s="277">
        <v>0</v>
      </c>
      <c r="SP86" s="277">
        <v>0</v>
      </c>
      <c r="SQ86" s="277">
        <v>0</v>
      </c>
      <c r="SR86" s="277">
        <v>0</v>
      </c>
      <c r="SS86" s="277">
        <v>0</v>
      </c>
      <c r="ST86" s="277">
        <v>0</v>
      </c>
      <c r="SU86" s="277">
        <v>0</v>
      </c>
      <c r="SV86" s="277">
        <v>0</v>
      </c>
      <c r="SW86" s="277">
        <v>0</v>
      </c>
      <c r="SX86" s="277">
        <v>0</v>
      </c>
      <c r="SY86" s="277">
        <v>0</v>
      </c>
      <c r="SZ86" s="277">
        <v>0</v>
      </c>
      <c r="TA86" s="277">
        <v>0</v>
      </c>
      <c r="TB86" s="277">
        <v>0</v>
      </c>
      <c r="TC86" s="277">
        <v>0</v>
      </c>
      <c r="TD86" s="277">
        <v>0</v>
      </c>
      <c r="TE86" s="277">
        <v>0</v>
      </c>
      <c r="TF86" s="277">
        <v>0</v>
      </c>
      <c r="TG86" s="277">
        <v>0</v>
      </c>
      <c r="TH86" s="277">
        <v>0</v>
      </c>
      <c r="TI86" s="277">
        <v>0</v>
      </c>
      <c r="TJ86" s="277">
        <v>0</v>
      </c>
      <c r="TK86" s="277">
        <v>0</v>
      </c>
      <c r="TL86" s="277">
        <v>0</v>
      </c>
      <c r="TM86" s="277">
        <v>0</v>
      </c>
      <c r="TN86" s="277">
        <v>0</v>
      </c>
      <c r="TO86" s="277">
        <v>0</v>
      </c>
      <c r="TP86" s="277">
        <v>4</v>
      </c>
      <c r="TQ86" s="277">
        <v>0</v>
      </c>
      <c r="TR86" s="277">
        <v>0</v>
      </c>
      <c r="TS86" s="277">
        <v>1</v>
      </c>
      <c r="TT86" s="277">
        <v>0</v>
      </c>
      <c r="TU86" s="277">
        <v>0</v>
      </c>
      <c r="TV86" s="277">
        <v>0</v>
      </c>
      <c r="TW86" s="277">
        <v>0</v>
      </c>
      <c r="TX86" s="277">
        <v>0</v>
      </c>
      <c r="TY86" s="277">
        <v>0</v>
      </c>
      <c r="TZ86" s="277">
        <v>0</v>
      </c>
      <c r="UA86" s="277">
        <v>0</v>
      </c>
      <c r="UB86" s="277">
        <v>0</v>
      </c>
      <c r="UC86" s="277">
        <v>0</v>
      </c>
      <c r="UD86" s="277">
        <v>0</v>
      </c>
      <c r="UE86" s="277">
        <v>0</v>
      </c>
      <c r="UF86" s="277">
        <v>0</v>
      </c>
      <c r="UG86" s="277">
        <v>0</v>
      </c>
      <c r="UH86" s="277">
        <v>0</v>
      </c>
      <c r="UI86" s="277">
        <v>0</v>
      </c>
      <c r="UJ86" s="277">
        <v>0</v>
      </c>
      <c r="UK86" s="277">
        <v>0</v>
      </c>
      <c r="UL86" s="277">
        <v>0</v>
      </c>
      <c r="UM86" s="277">
        <v>0</v>
      </c>
      <c r="UN86" s="277">
        <v>0</v>
      </c>
      <c r="UO86" s="277">
        <v>0</v>
      </c>
      <c r="UP86" s="277">
        <v>0</v>
      </c>
      <c r="UQ86" s="277">
        <v>0</v>
      </c>
      <c r="UR86" s="277">
        <v>0</v>
      </c>
      <c r="US86" s="277">
        <v>0</v>
      </c>
      <c r="UT86" s="277">
        <v>0</v>
      </c>
      <c r="UU86" s="277">
        <v>0</v>
      </c>
      <c r="UV86" s="277">
        <v>0</v>
      </c>
      <c r="UW86" s="277">
        <v>6</v>
      </c>
      <c r="UX86" s="277">
        <v>0</v>
      </c>
      <c r="UY86" s="277">
        <v>0</v>
      </c>
      <c r="UZ86" s="277">
        <v>1</v>
      </c>
      <c r="VA86" s="277">
        <v>0</v>
      </c>
      <c r="VB86" s="277">
        <v>0</v>
      </c>
      <c r="VC86" s="277">
        <v>0</v>
      </c>
      <c r="VD86" s="277">
        <v>0</v>
      </c>
      <c r="VE86" s="277">
        <v>0</v>
      </c>
      <c r="VF86" s="277">
        <v>1</v>
      </c>
      <c r="VG86" s="277">
        <v>0</v>
      </c>
      <c r="VH86" s="277">
        <v>0</v>
      </c>
      <c r="VI86" s="277">
        <v>1</v>
      </c>
      <c r="VJ86" s="277">
        <v>0</v>
      </c>
      <c r="VK86" s="277">
        <v>0</v>
      </c>
      <c r="VL86" s="277">
        <v>3</v>
      </c>
      <c r="VM86" s="277">
        <v>0</v>
      </c>
      <c r="VN86" s="277">
        <v>0</v>
      </c>
      <c r="VO86" s="277">
        <v>0</v>
      </c>
      <c r="VP86" s="277">
        <v>0</v>
      </c>
      <c r="VQ86" s="277">
        <v>0</v>
      </c>
      <c r="VR86" s="277">
        <v>0</v>
      </c>
      <c r="VS86" s="277">
        <v>0</v>
      </c>
      <c r="VT86" s="277">
        <v>0</v>
      </c>
      <c r="VU86" s="277">
        <v>0</v>
      </c>
      <c r="VV86" s="277">
        <v>0</v>
      </c>
      <c r="VW86" s="277">
        <v>0</v>
      </c>
      <c r="VX86" s="277">
        <v>0</v>
      </c>
      <c r="VY86" s="277">
        <v>0</v>
      </c>
      <c r="VZ86" s="277">
        <v>0</v>
      </c>
      <c r="WA86" s="277">
        <v>0</v>
      </c>
      <c r="WB86" s="277">
        <v>0</v>
      </c>
      <c r="WC86" s="277">
        <v>0</v>
      </c>
      <c r="WD86" s="277">
        <v>1</v>
      </c>
      <c r="WE86" s="277">
        <v>0</v>
      </c>
      <c r="WF86" s="277">
        <v>0</v>
      </c>
      <c r="WG86" s="277">
        <v>0</v>
      </c>
      <c r="WH86" s="277">
        <v>0</v>
      </c>
      <c r="WI86" s="277">
        <v>0</v>
      </c>
      <c r="WJ86" s="277">
        <v>1</v>
      </c>
      <c r="WK86" s="277">
        <v>0</v>
      </c>
      <c r="WL86" s="277">
        <v>0</v>
      </c>
      <c r="WM86" s="277">
        <v>1</v>
      </c>
      <c r="WN86" s="277">
        <v>0</v>
      </c>
      <c r="WO86" s="277">
        <v>0</v>
      </c>
      <c r="WP86" s="277">
        <v>1</v>
      </c>
      <c r="WQ86" s="277">
        <v>0</v>
      </c>
      <c r="WR86" s="277">
        <v>0</v>
      </c>
      <c r="WS86" s="277">
        <v>1</v>
      </c>
      <c r="WT86" s="277">
        <v>0</v>
      </c>
      <c r="WU86" s="277">
        <v>0</v>
      </c>
      <c r="WV86" s="277">
        <v>0</v>
      </c>
      <c r="WW86" s="277">
        <v>0</v>
      </c>
      <c r="WX86" s="277">
        <v>0</v>
      </c>
      <c r="WY86" s="277">
        <v>1</v>
      </c>
      <c r="WZ86" s="277">
        <v>0</v>
      </c>
      <c r="XA86" s="277">
        <v>0</v>
      </c>
      <c r="XB86" s="277">
        <v>2</v>
      </c>
      <c r="XC86" s="277">
        <v>0</v>
      </c>
      <c r="XD86" s="277">
        <v>0</v>
      </c>
      <c r="XE86" s="277">
        <v>2</v>
      </c>
      <c r="XF86" s="277">
        <v>0</v>
      </c>
      <c r="XG86" s="277">
        <v>0</v>
      </c>
      <c r="XH86" s="277">
        <v>0</v>
      </c>
      <c r="XI86" s="277">
        <v>0</v>
      </c>
      <c r="XJ86" s="277">
        <v>0</v>
      </c>
      <c r="XK86" s="277">
        <v>0</v>
      </c>
      <c r="XL86" s="277">
        <v>0</v>
      </c>
      <c r="XM86" s="277">
        <v>0</v>
      </c>
      <c r="XN86" s="277">
        <v>0</v>
      </c>
      <c r="XO86" s="277">
        <v>0</v>
      </c>
      <c r="XP86" s="277">
        <v>0</v>
      </c>
      <c r="XQ86" s="277">
        <v>0</v>
      </c>
      <c r="XR86" s="277">
        <v>0</v>
      </c>
      <c r="XS86" s="277">
        <v>0</v>
      </c>
      <c r="XT86" s="277">
        <v>0</v>
      </c>
      <c r="XU86" s="277">
        <v>0</v>
      </c>
      <c r="XV86" s="277">
        <v>0</v>
      </c>
      <c r="XW86" s="277">
        <v>0</v>
      </c>
      <c r="XX86" s="277">
        <v>0</v>
      </c>
      <c r="XY86" s="277">
        <v>0</v>
      </c>
      <c r="XZ86" s="277">
        <v>0</v>
      </c>
      <c r="YA86" s="277">
        <v>0</v>
      </c>
      <c r="YB86" s="277">
        <v>0</v>
      </c>
      <c r="YC86" s="277">
        <v>0</v>
      </c>
      <c r="YD86" s="277">
        <v>0</v>
      </c>
      <c r="YE86" s="277">
        <v>0</v>
      </c>
      <c r="YF86" s="277">
        <v>0</v>
      </c>
      <c r="YG86" s="277">
        <v>0</v>
      </c>
      <c r="YH86" s="277">
        <v>0</v>
      </c>
      <c r="YI86" s="277">
        <v>1</v>
      </c>
      <c r="YJ86" s="277">
        <v>0</v>
      </c>
      <c r="YK86" s="277">
        <v>0</v>
      </c>
      <c r="YL86" s="277">
        <v>0</v>
      </c>
      <c r="YM86" s="277">
        <v>0</v>
      </c>
      <c r="YN86" s="277">
        <v>0</v>
      </c>
      <c r="YO86" s="277">
        <v>0</v>
      </c>
      <c r="YP86" s="277">
        <v>0</v>
      </c>
      <c r="YQ86" s="277">
        <v>0</v>
      </c>
      <c r="YR86" s="277">
        <v>0</v>
      </c>
      <c r="YS86" s="277">
        <v>0</v>
      </c>
      <c r="YT86" s="277">
        <v>0</v>
      </c>
      <c r="YU86" s="277">
        <v>3</v>
      </c>
      <c r="YV86" s="277">
        <v>0</v>
      </c>
      <c r="YW86" s="277">
        <v>0</v>
      </c>
      <c r="YX86" s="277">
        <v>0</v>
      </c>
      <c r="YY86" s="277">
        <v>0</v>
      </c>
      <c r="YZ86" s="277">
        <v>0</v>
      </c>
      <c r="ZA86" s="277">
        <v>0</v>
      </c>
      <c r="ZB86" s="277">
        <v>0</v>
      </c>
      <c r="ZC86" s="277">
        <v>0</v>
      </c>
      <c r="ZD86" s="277">
        <v>0</v>
      </c>
      <c r="ZE86" s="277">
        <v>0</v>
      </c>
      <c r="ZF86" s="277">
        <v>0</v>
      </c>
      <c r="ZG86" s="277">
        <v>0</v>
      </c>
      <c r="ZH86" s="277">
        <v>0</v>
      </c>
      <c r="ZI86" s="277">
        <v>0</v>
      </c>
      <c r="ZJ86" s="277">
        <v>7</v>
      </c>
      <c r="ZK86" s="277">
        <v>0</v>
      </c>
      <c r="ZL86" s="277">
        <v>0</v>
      </c>
      <c r="ZM86" s="277">
        <v>0</v>
      </c>
      <c r="ZN86" s="277">
        <v>0</v>
      </c>
      <c r="ZO86" s="277">
        <v>0</v>
      </c>
      <c r="ZP86" s="277">
        <v>0</v>
      </c>
      <c r="ZQ86" s="277">
        <v>0</v>
      </c>
      <c r="ZR86" s="277">
        <v>0</v>
      </c>
      <c r="ZS86" s="277">
        <v>0</v>
      </c>
      <c r="ZT86" s="277">
        <v>0</v>
      </c>
      <c r="ZU86" s="277">
        <v>0</v>
      </c>
      <c r="ZV86" s="277">
        <v>6</v>
      </c>
      <c r="ZW86" s="277">
        <v>0</v>
      </c>
      <c r="ZX86" s="277">
        <v>0</v>
      </c>
      <c r="ZY86" s="277">
        <v>0</v>
      </c>
      <c r="ZZ86" s="277">
        <v>0</v>
      </c>
      <c r="AAA86" s="277">
        <v>0</v>
      </c>
      <c r="AAB86" s="277">
        <v>0</v>
      </c>
      <c r="AAC86" s="277">
        <v>0</v>
      </c>
      <c r="AAD86" s="277">
        <v>0</v>
      </c>
      <c r="AAE86" s="277">
        <v>0</v>
      </c>
      <c r="AAF86" s="277">
        <v>0</v>
      </c>
      <c r="AAG86" s="277">
        <v>0</v>
      </c>
      <c r="AAH86" s="277">
        <v>0</v>
      </c>
      <c r="AAI86" s="277">
        <v>0</v>
      </c>
      <c r="AAJ86" s="277">
        <v>0</v>
      </c>
      <c r="AAK86" s="277">
        <v>0</v>
      </c>
      <c r="AAL86" s="277">
        <v>0</v>
      </c>
      <c r="AAM86" s="277">
        <v>0</v>
      </c>
      <c r="AAN86" s="277">
        <v>0</v>
      </c>
      <c r="AAO86" s="277">
        <v>0</v>
      </c>
      <c r="AAP86" s="277">
        <v>0</v>
      </c>
      <c r="AAQ86" s="277">
        <v>0</v>
      </c>
      <c r="AAR86" s="277">
        <v>0</v>
      </c>
      <c r="AAS86" s="277">
        <v>0</v>
      </c>
      <c r="AAT86" s="181"/>
    </row>
    <row r="87" spans="3:722" x14ac:dyDescent="0.3">
      <c r="C87">
        <f>VLOOKUP($F87,Old!$C$23:$G$42,5,FALSE)</f>
        <v>0.5</v>
      </c>
      <c r="D87" s="3" t="s">
        <v>454</v>
      </c>
      <c r="F87" s="3">
        <v>666513</v>
      </c>
      <c r="G87" s="3" t="s">
        <v>76</v>
      </c>
      <c r="H87" s="275">
        <f t="shared" si="143"/>
        <v>18.621621621621621</v>
      </c>
      <c r="I87" s="135" t="str">
        <f t="shared" si="143"/>
        <v/>
      </c>
      <c r="J87" s="276">
        <f t="shared" si="143"/>
        <v>18.16</v>
      </c>
      <c r="K87" s="275" cm="1">
        <f t="array" ref="K87">IFERROR(_xlfn.STDEV.S(IF(($AA$19:$AAN$19=K$20)*($AF87:$AAS87&gt;10), $AF87:$AAS87)),"")</f>
        <v>5.6928383437797025</v>
      </c>
      <c r="L87" s="135" t="str" cm="1">
        <f t="array" ref="L87">IFERROR(_xlfn.STDEV.S(IF(($AA$19:$AAN$19=L$20)*($AF87:$AAS87&gt;10), $AF87:$AAS87)),"")</f>
        <v/>
      </c>
      <c r="M87" s="276" cm="1">
        <f t="array" ref="M87">IFERROR(_xlfn.STDEV.S(IF(($AA$19:$AAN$19=M$20)*($AF87:$AAS87&gt;10), $AF87:$AAS87)),"")</f>
        <v>4.3558389930452384</v>
      </c>
      <c r="N87" s="275">
        <f t="shared" si="144"/>
        <v>30</v>
      </c>
      <c r="O87" s="135">
        <f t="shared" si="144"/>
        <v>0</v>
      </c>
      <c r="P87" s="276">
        <f t="shared" si="144"/>
        <v>29</v>
      </c>
      <c r="Q87" s="275">
        <f t="shared" si="145"/>
        <v>19.2</v>
      </c>
      <c r="R87" s="135">
        <f t="shared" si="145"/>
        <v>30</v>
      </c>
      <c r="S87" s="135">
        <f t="shared" si="145"/>
        <v>18</v>
      </c>
      <c r="T87" s="135">
        <f t="shared" si="145"/>
        <v>19</v>
      </c>
      <c r="U87" s="276">
        <f t="shared" si="145"/>
        <v>14</v>
      </c>
      <c r="V87" s="275" t="str">
        <f t="shared" si="145"/>
        <v/>
      </c>
      <c r="W87" s="135" t="str">
        <f t="shared" si="145"/>
        <v/>
      </c>
      <c r="X87" s="135" t="str">
        <f t="shared" si="145"/>
        <v/>
      </c>
      <c r="Y87" s="135" t="str">
        <f t="shared" si="145"/>
        <v/>
      </c>
      <c r="Z87" s="276" t="str">
        <f t="shared" si="145"/>
        <v/>
      </c>
      <c r="AA87" s="275">
        <f t="shared" si="145"/>
        <v>18.785714285714285</v>
      </c>
      <c r="AB87" s="135">
        <f t="shared" si="145"/>
        <v>17.2</v>
      </c>
      <c r="AC87" s="135" t="str">
        <f t="shared" si="145"/>
        <v/>
      </c>
      <c r="AD87" s="135">
        <f t="shared" si="145"/>
        <v>17.5</v>
      </c>
      <c r="AE87" s="276" t="str">
        <f t="shared" si="145"/>
        <v/>
      </c>
      <c r="AF87" s="277">
        <v>0</v>
      </c>
      <c r="AG87" s="277">
        <v>0</v>
      </c>
      <c r="AH87" s="277">
        <v>0</v>
      </c>
      <c r="AI87" s="277">
        <v>0</v>
      </c>
      <c r="AJ87" s="277">
        <v>0</v>
      </c>
      <c r="AK87" s="277">
        <v>0</v>
      </c>
      <c r="AL87" s="277">
        <v>0</v>
      </c>
      <c r="AM87" s="277">
        <v>0</v>
      </c>
      <c r="AN87" s="277">
        <v>0</v>
      </c>
      <c r="AO87" s="277">
        <v>10</v>
      </c>
      <c r="AP87" s="277">
        <v>0</v>
      </c>
      <c r="AQ87" s="277">
        <v>0</v>
      </c>
      <c r="AR87" s="277">
        <v>0</v>
      </c>
      <c r="AS87" s="277">
        <v>0</v>
      </c>
      <c r="AT87" s="277">
        <v>0</v>
      </c>
      <c r="AU87" s="277">
        <v>0</v>
      </c>
      <c r="AV87" s="277">
        <v>0</v>
      </c>
      <c r="AW87" s="277">
        <v>0</v>
      </c>
      <c r="AX87" s="277">
        <v>0</v>
      </c>
      <c r="AY87" s="277">
        <v>0</v>
      </c>
      <c r="AZ87" s="277">
        <v>0</v>
      </c>
      <c r="BA87" s="277">
        <v>0</v>
      </c>
      <c r="BB87" s="277">
        <v>0</v>
      </c>
      <c r="BC87" s="277">
        <v>0</v>
      </c>
      <c r="BD87" s="277">
        <v>0</v>
      </c>
      <c r="BE87" s="277">
        <v>0</v>
      </c>
      <c r="BF87" s="277">
        <v>0</v>
      </c>
      <c r="BG87" s="277">
        <v>0</v>
      </c>
      <c r="BH87" s="277">
        <v>0</v>
      </c>
      <c r="BI87" s="277">
        <v>0</v>
      </c>
      <c r="BJ87" s="277">
        <v>0</v>
      </c>
      <c r="BK87" s="277">
        <v>0</v>
      </c>
      <c r="BL87" s="277">
        <v>0</v>
      </c>
      <c r="BM87" s="277">
        <v>0</v>
      </c>
      <c r="BN87" s="277">
        <v>0</v>
      </c>
      <c r="BO87" s="277">
        <v>0</v>
      </c>
      <c r="BP87" s="277">
        <v>0</v>
      </c>
      <c r="BQ87" s="277">
        <v>0</v>
      </c>
      <c r="BR87" s="277">
        <v>0</v>
      </c>
      <c r="BS87" s="277">
        <v>0</v>
      </c>
      <c r="BT87" s="277">
        <v>0</v>
      </c>
      <c r="BU87" s="277">
        <v>7</v>
      </c>
      <c r="BV87" s="277">
        <v>0</v>
      </c>
      <c r="BW87" s="277">
        <v>0</v>
      </c>
      <c r="BX87" s="277">
        <v>0</v>
      </c>
      <c r="BY87" s="277">
        <v>0</v>
      </c>
      <c r="BZ87" s="277">
        <v>0</v>
      </c>
      <c r="CA87" s="277">
        <v>0</v>
      </c>
      <c r="CB87" s="277">
        <v>0</v>
      </c>
      <c r="CC87" s="277">
        <v>0</v>
      </c>
      <c r="CD87" s="277">
        <v>0</v>
      </c>
      <c r="CE87" s="277">
        <v>0</v>
      </c>
      <c r="CF87" s="277">
        <v>0</v>
      </c>
      <c r="CG87" s="277">
        <v>0</v>
      </c>
      <c r="CH87" s="277">
        <v>0</v>
      </c>
      <c r="CI87" s="277">
        <v>0</v>
      </c>
      <c r="CJ87" s="277">
        <v>0</v>
      </c>
      <c r="CK87" s="277">
        <v>0</v>
      </c>
      <c r="CL87" s="277">
        <v>0</v>
      </c>
      <c r="CM87" s="277">
        <v>0</v>
      </c>
      <c r="CN87" s="277">
        <v>0</v>
      </c>
      <c r="CO87" s="277">
        <v>0</v>
      </c>
      <c r="CP87" s="277">
        <v>0</v>
      </c>
      <c r="CQ87" s="277">
        <v>0</v>
      </c>
      <c r="CR87" s="277">
        <v>0</v>
      </c>
      <c r="CS87" s="277">
        <v>0</v>
      </c>
      <c r="CT87" s="277">
        <v>0</v>
      </c>
      <c r="CU87" s="277">
        <v>0</v>
      </c>
      <c r="CV87" s="277">
        <v>0</v>
      </c>
      <c r="CW87" s="277">
        <v>0</v>
      </c>
      <c r="CX87" s="277">
        <v>0</v>
      </c>
      <c r="CY87" s="277">
        <v>0</v>
      </c>
      <c r="CZ87" s="277">
        <v>12</v>
      </c>
      <c r="DA87" s="277">
        <v>0</v>
      </c>
      <c r="DB87" s="277">
        <v>0</v>
      </c>
      <c r="DC87" s="277">
        <v>20</v>
      </c>
      <c r="DD87" s="277">
        <v>0</v>
      </c>
      <c r="DE87" s="277">
        <v>11</v>
      </c>
      <c r="DF87" s="277">
        <v>0</v>
      </c>
      <c r="DG87" s="277">
        <v>0</v>
      </c>
      <c r="DH87" s="277">
        <v>0</v>
      </c>
      <c r="DI87" s="277">
        <v>0</v>
      </c>
      <c r="DJ87" s="277">
        <v>0</v>
      </c>
      <c r="DK87" s="277">
        <v>0</v>
      </c>
      <c r="DL87" s="277">
        <v>0</v>
      </c>
      <c r="DM87" s="277">
        <v>0</v>
      </c>
      <c r="DN87" s="277">
        <v>0</v>
      </c>
      <c r="DO87" s="277">
        <v>0</v>
      </c>
      <c r="DP87" s="277">
        <v>0</v>
      </c>
      <c r="DQ87" s="277">
        <v>0</v>
      </c>
      <c r="DR87" s="277">
        <v>0</v>
      </c>
      <c r="DS87" s="277">
        <v>0</v>
      </c>
      <c r="DT87" s="277">
        <v>0</v>
      </c>
      <c r="DU87" s="277">
        <v>0</v>
      </c>
      <c r="DV87" s="277">
        <v>0</v>
      </c>
      <c r="DW87" s="277">
        <v>0</v>
      </c>
      <c r="DX87" s="277">
        <v>0</v>
      </c>
      <c r="DY87" s="277">
        <v>0</v>
      </c>
      <c r="DZ87" s="277">
        <v>0</v>
      </c>
      <c r="EA87" s="277">
        <v>0</v>
      </c>
      <c r="EB87" s="277">
        <v>0</v>
      </c>
      <c r="EC87" s="277">
        <v>0</v>
      </c>
      <c r="ED87" s="277">
        <v>0</v>
      </c>
      <c r="EE87" s="277">
        <v>0</v>
      </c>
      <c r="EF87" s="277">
        <v>0</v>
      </c>
      <c r="EG87" s="277">
        <v>0</v>
      </c>
      <c r="EH87" s="277">
        <v>0</v>
      </c>
      <c r="EI87" s="277">
        <v>0</v>
      </c>
      <c r="EJ87" s="277">
        <v>0</v>
      </c>
      <c r="EK87" s="277">
        <v>0</v>
      </c>
      <c r="EL87" s="277">
        <v>5</v>
      </c>
      <c r="EM87" s="277">
        <v>9</v>
      </c>
      <c r="EN87" s="277">
        <v>0</v>
      </c>
      <c r="EO87" s="277">
        <v>0</v>
      </c>
      <c r="EP87" s="277">
        <v>0</v>
      </c>
      <c r="EQ87" s="277">
        <v>0</v>
      </c>
      <c r="ER87" s="277">
        <v>0</v>
      </c>
      <c r="ES87" s="277">
        <v>0</v>
      </c>
      <c r="ET87" s="277">
        <v>0</v>
      </c>
      <c r="EU87" s="277">
        <v>0</v>
      </c>
      <c r="EV87" s="277">
        <v>0</v>
      </c>
      <c r="EW87" s="277">
        <v>0</v>
      </c>
      <c r="EX87" s="277">
        <v>0</v>
      </c>
      <c r="EY87" s="277">
        <v>0</v>
      </c>
      <c r="EZ87" s="277">
        <v>0</v>
      </c>
      <c r="FA87" s="277">
        <v>0</v>
      </c>
      <c r="FB87" s="277">
        <v>0</v>
      </c>
      <c r="FC87" s="277">
        <v>0</v>
      </c>
      <c r="FD87" s="277">
        <v>0</v>
      </c>
      <c r="FE87" s="277">
        <v>0</v>
      </c>
      <c r="FF87" s="277">
        <v>0</v>
      </c>
      <c r="FG87" s="277">
        <v>0</v>
      </c>
      <c r="FH87" s="277">
        <v>0</v>
      </c>
      <c r="FI87" s="277">
        <v>0</v>
      </c>
      <c r="FJ87" s="277">
        <v>0</v>
      </c>
      <c r="FK87" s="277">
        <v>0</v>
      </c>
      <c r="FL87" s="277">
        <v>0</v>
      </c>
      <c r="FM87" s="277">
        <v>0</v>
      </c>
      <c r="FN87" s="277">
        <v>0</v>
      </c>
      <c r="FO87" s="277">
        <v>0</v>
      </c>
      <c r="FP87" s="277">
        <v>0</v>
      </c>
      <c r="FQ87" s="277">
        <v>0</v>
      </c>
      <c r="FR87" s="277">
        <v>0</v>
      </c>
      <c r="FS87" s="277">
        <v>0</v>
      </c>
      <c r="FT87" s="277">
        <v>0</v>
      </c>
      <c r="FU87" s="277">
        <v>0</v>
      </c>
      <c r="FV87" s="277">
        <v>0</v>
      </c>
      <c r="FW87" s="277">
        <v>0</v>
      </c>
      <c r="FX87" s="277">
        <v>0</v>
      </c>
      <c r="FY87" s="277">
        <v>0</v>
      </c>
      <c r="FZ87" s="277">
        <v>0</v>
      </c>
      <c r="GA87" s="277">
        <v>0</v>
      </c>
      <c r="GB87" s="277">
        <v>0</v>
      </c>
      <c r="GC87" s="277">
        <v>0</v>
      </c>
      <c r="GD87" s="277">
        <v>0</v>
      </c>
      <c r="GE87" s="277">
        <v>0</v>
      </c>
      <c r="GF87" s="277">
        <v>0</v>
      </c>
      <c r="GG87" s="277">
        <v>0</v>
      </c>
      <c r="GH87" s="277">
        <v>0</v>
      </c>
      <c r="GI87" s="277">
        <v>0</v>
      </c>
      <c r="GJ87" s="277">
        <v>0</v>
      </c>
      <c r="GK87" s="277">
        <v>0</v>
      </c>
      <c r="GL87" s="277">
        <v>0</v>
      </c>
      <c r="GM87" s="277">
        <v>0</v>
      </c>
      <c r="GN87" s="277">
        <v>0</v>
      </c>
      <c r="GO87" s="277">
        <v>0</v>
      </c>
      <c r="GP87" s="277">
        <v>0</v>
      </c>
      <c r="GQ87" s="277">
        <v>0</v>
      </c>
      <c r="GR87" s="277">
        <v>0</v>
      </c>
      <c r="GS87" s="277">
        <v>0</v>
      </c>
      <c r="GT87" s="277">
        <v>0</v>
      </c>
      <c r="GU87" s="277">
        <v>0</v>
      </c>
      <c r="GV87" s="277">
        <v>0</v>
      </c>
      <c r="GW87" s="277">
        <v>0</v>
      </c>
      <c r="GX87" s="277">
        <v>0</v>
      </c>
      <c r="GY87" s="277">
        <v>0</v>
      </c>
      <c r="GZ87" s="277">
        <v>0</v>
      </c>
      <c r="HA87" s="277">
        <v>0</v>
      </c>
      <c r="HB87" s="277">
        <v>0</v>
      </c>
      <c r="HC87" s="277">
        <v>0</v>
      </c>
      <c r="HD87" s="277">
        <v>0</v>
      </c>
      <c r="HE87" s="277">
        <v>0</v>
      </c>
      <c r="HF87" s="277">
        <v>0</v>
      </c>
      <c r="HG87" s="277">
        <v>0</v>
      </c>
      <c r="HH87" s="277">
        <v>0</v>
      </c>
      <c r="HI87" s="277">
        <v>0</v>
      </c>
      <c r="HJ87" s="277">
        <v>0</v>
      </c>
      <c r="HK87" s="277">
        <v>0</v>
      </c>
      <c r="HL87" s="277">
        <v>0</v>
      </c>
      <c r="HM87" s="277">
        <v>0</v>
      </c>
      <c r="HN87" s="277">
        <v>0</v>
      </c>
      <c r="HO87" s="277">
        <v>0</v>
      </c>
      <c r="HP87" s="277">
        <v>0</v>
      </c>
      <c r="HQ87" s="277">
        <v>0</v>
      </c>
      <c r="HR87" s="277">
        <v>0</v>
      </c>
      <c r="HS87" s="277">
        <v>0</v>
      </c>
      <c r="HT87" s="277">
        <v>0</v>
      </c>
      <c r="HU87" s="277">
        <v>0</v>
      </c>
      <c r="HV87" s="277">
        <v>0</v>
      </c>
      <c r="HW87" s="277">
        <v>0</v>
      </c>
      <c r="HX87" s="277">
        <v>0</v>
      </c>
      <c r="HY87" s="277">
        <v>0</v>
      </c>
      <c r="HZ87" s="277">
        <v>0</v>
      </c>
      <c r="IA87" s="277">
        <v>0</v>
      </c>
      <c r="IB87" s="277">
        <v>0</v>
      </c>
      <c r="IC87" s="277">
        <v>0</v>
      </c>
      <c r="ID87" s="277">
        <v>0</v>
      </c>
      <c r="IE87" s="277">
        <v>0</v>
      </c>
      <c r="IF87" s="277">
        <v>0</v>
      </c>
      <c r="IG87" s="277">
        <v>0</v>
      </c>
      <c r="IH87" s="277">
        <v>14</v>
      </c>
      <c r="II87" s="277">
        <v>0</v>
      </c>
      <c r="IJ87" s="277">
        <v>18</v>
      </c>
      <c r="IK87" s="277">
        <v>0</v>
      </c>
      <c r="IL87" s="277">
        <v>0</v>
      </c>
      <c r="IM87" s="277">
        <v>0</v>
      </c>
      <c r="IN87" s="277">
        <v>21</v>
      </c>
      <c r="IO87" s="277">
        <v>0</v>
      </c>
      <c r="IP87" s="277">
        <v>0</v>
      </c>
      <c r="IQ87" s="277">
        <v>0</v>
      </c>
      <c r="IR87" s="277">
        <v>0</v>
      </c>
      <c r="IS87" s="277">
        <v>0</v>
      </c>
      <c r="IT87" s="277">
        <v>0</v>
      </c>
      <c r="IU87" s="277">
        <v>0</v>
      </c>
      <c r="IV87" s="277">
        <v>0</v>
      </c>
      <c r="IW87" s="277">
        <v>0</v>
      </c>
      <c r="IX87" s="277">
        <v>0</v>
      </c>
      <c r="IY87" s="277">
        <v>17</v>
      </c>
      <c r="IZ87" s="277">
        <v>0</v>
      </c>
      <c r="JA87" s="277">
        <v>0</v>
      </c>
      <c r="JB87" s="277">
        <v>0</v>
      </c>
      <c r="JC87" s="277">
        <v>0</v>
      </c>
      <c r="JD87" s="277">
        <v>0</v>
      </c>
      <c r="JE87" s="277">
        <v>0</v>
      </c>
      <c r="JF87" s="277">
        <v>0</v>
      </c>
      <c r="JG87" s="277">
        <v>0</v>
      </c>
      <c r="JH87" s="277">
        <v>1</v>
      </c>
      <c r="JI87" s="277">
        <v>0</v>
      </c>
      <c r="JJ87" s="277">
        <v>0</v>
      </c>
      <c r="JK87" s="277">
        <v>0</v>
      </c>
      <c r="JL87" s="277">
        <v>0</v>
      </c>
      <c r="JM87" s="277">
        <v>0</v>
      </c>
      <c r="JN87" s="277">
        <v>0</v>
      </c>
      <c r="JO87" s="277">
        <v>0</v>
      </c>
      <c r="JP87" s="277">
        <v>0</v>
      </c>
      <c r="JQ87" s="277">
        <v>0</v>
      </c>
      <c r="JR87" s="277">
        <v>23</v>
      </c>
      <c r="JS87" s="277">
        <v>0</v>
      </c>
      <c r="JT87" s="277">
        <v>0</v>
      </c>
      <c r="JU87" s="277">
        <v>10</v>
      </c>
      <c r="JV87" s="277">
        <v>0</v>
      </c>
      <c r="JW87" s="277">
        <v>0</v>
      </c>
      <c r="JX87" s="277">
        <v>0</v>
      </c>
      <c r="JY87" s="277">
        <v>0</v>
      </c>
      <c r="JZ87" s="277">
        <v>0</v>
      </c>
      <c r="KA87" s="277">
        <v>25</v>
      </c>
      <c r="KB87" s="277">
        <v>0</v>
      </c>
      <c r="KC87" s="277">
        <v>0</v>
      </c>
      <c r="KD87" s="277">
        <v>0</v>
      </c>
      <c r="KE87" s="277">
        <v>0</v>
      </c>
      <c r="KF87" s="277">
        <v>0</v>
      </c>
      <c r="KG87" s="277">
        <v>0</v>
      </c>
      <c r="KH87" s="277">
        <v>0</v>
      </c>
      <c r="KI87" s="277">
        <v>0</v>
      </c>
      <c r="KJ87" s="277">
        <v>16</v>
      </c>
      <c r="KK87" s="277">
        <v>0</v>
      </c>
      <c r="KL87" s="277">
        <v>0</v>
      </c>
      <c r="KM87" s="277">
        <v>0</v>
      </c>
      <c r="KN87" s="277">
        <v>0</v>
      </c>
      <c r="KO87" s="277">
        <v>0</v>
      </c>
      <c r="KP87" s="277">
        <v>13</v>
      </c>
      <c r="KQ87" s="277">
        <v>0</v>
      </c>
      <c r="KR87" s="277">
        <v>0</v>
      </c>
      <c r="KS87" s="277">
        <v>0</v>
      </c>
      <c r="KT87" s="277">
        <v>0</v>
      </c>
      <c r="KU87" s="277">
        <v>0</v>
      </c>
      <c r="KV87" s="277">
        <v>11</v>
      </c>
      <c r="KW87" s="277">
        <v>0</v>
      </c>
      <c r="KX87" s="277">
        <v>0</v>
      </c>
      <c r="KY87" s="277">
        <v>6</v>
      </c>
      <c r="KZ87" s="277">
        <v>0</v>
      </c>
      <c r="LA87" s="277">
        <v>0</v>
      </c>
      <c r="LB87" s="277">
        <v>6</v>
      </c>
      <c r="LC87" s="277">
        <v>0</v>
      </c>
      <c r="LD87" s="277">
        <v>0</v>
      </c>
      <c r="LE87" s="277">
        <v>14</v>
      </c>
      <c r="LF87" s="277">
        <v>0</v>
      </c>
      <c r="LG87" s="277">
        <v>14</v>
      </c>
      <c r="LH87" s="277">
        <v>0</v>
      </c>
      <c r="LI87" s="277">
        <v>0</v>
      </c>
      <c r="LJ87" s="277">
        <v>16</v>
      </c>
      <c r="LK87" s="277">
        <v>17</v>
      </c>
      <c r="LL87" s="277">
        <v>0</v>
      </c>
      <c r="LM87" s="277">
        <v>0</v>
      </c>
      <c r="LN87" s="277">
        <v>0</v>
      </c>
      <c r="LO87" s="277">
        <v>0</v>
      </c>
      <c r="LP87" s="277">
        <v>0</v>
      </c>
      <c r="LQ87" s="277">
        <v>0</v>
      </c>
      <c r="LR87" s="277">
        <v>0</v>
      </c>
      <c r="LS87" s="277">
        <v>0</v>
      </c>
      <c r="LT87" s="277">
        <v>0</v>
      </c>
      <c r="LU87" s="277">
        <v>0</v>
      </c>
      <c r="LV87" s="277">
        <v>0</v>
      </c>
      <c r="LW87" s="277">
        <v>0</v>
      </c>
      <c r="LX87" s="277">
        <v>0</v>
      </c>
      <c r="LY87" s="277">
        <v>14</v>
      </c>
      <c r="LZ87" s="277">
        <v>0</v>
      </c>
      <c r="MA87" s="277">
        <v>0</v>
      </c>
      <c r="MB87" s="277">
        <v>0</v>
      </c>
      <c r="MC87" s="277">
        <v>0</v>
      </c>
      <c r="MD87" s="277">
        <v>0</v>
      </c>
      <c r="ME87" s="277">
        <v>9</v>
      </c>
      <c r="MF87" s="277">
        <v>3</v>
      </c>
      <c r="MG87" s="277">
        <v>0</v>
      </c>
      <c r="MH87" s="277">
        <v>0</v>
      </c>
      <c r="MI87" s="277">
        <v>0</v>
      </c>
      <c r="MJ87" s="277">
        <v>0</v>
      </c>
      <c r="MK87" s="277">
        <v>0</v>
      </c>
      <c r="ML87" s="277">
        <v>0</v>
      </c>
      <c r="MM87" s="277">
        <v>0</v>
      </c>
      <c r="MN87" s="277">
        <v>23</v>
      </c>
      <c r="MO87" s="277">
        <v>11</v>
      </c>
      <c r="MP87" s="277">
        <v>0</v>
      </c>
      <c r="MQ87" s="277">
        <v>0</v>
      </c>
      <c r="MR87" s="277">
        <v>3</v>
      </c>
      <c r="MS87" s="277">
        <v>0</v>
      </c>
      <c r="MT87" s="277">
        <v>0</v>
      </c>
      <c r="MU87" s="277">
        <v>10</v>
      </c>
      <c r="MV87" s="277">
        <v>0</v>
      </c>
      <c r="MW87" s="277">
        <v>0</v>
      </c>
      <c r="MX87" s="277">
        <v>25</v>
      </c>
      <c r="MY87" s="277">
        <v>0</v>
      </c>
      <c r="MZ87" s="277">
        <v>16</v>
      </c>
      <c r="NA87" s="277">
        <v>0</v>
      </c>
      <c r="NB87" s="277">
        <v>0</v>
      </c>
      <c r="NC87" s="277">
        <v>15</v>
      </c>
      <c r="ND87" s="277">
        <v>24</v>
      </c>
      <c r="NE87" s="277">
        <v>0</v>
      </c>
      <c r="NF87" s="277">
        <v>0</v>
      </c>
      <c r="NG87" s="277">
        <v>30</v>
      </c>
      <c r="NH87" s="277">
        <v>0</v>
      </c>
      <c r="NI87" s="277">
        <v>0</v>
      </c>
      <c r="NJ87" s="277">
        <v>5</v>
      </c>
      <c r="NK87" s="277">
        <v>0</v>
      </c>
      <c r="NL87" s="277">
        <v>0</v>
      </c>
      <c r="NM87" s="277">
        <v>2</v>
      </c>
      <c r="NN87" s="277">
        <v>0</v>
      </c>
      <c r="NO87" s="277">
        <v>0</v>
      </c>
      <c r="NP87" s="277">
        <v>0</v>
      </c>
      <c r="NQ87" s="277">
        <v>0</v>
      </c>
      <c r="NR87" s="277">
        <v>0</v>
      </c>
      <c r="NS87" s="277">
        <v>0</v>
      </c>
      <c r="NT87" s="277">
        <v>0</v>
      </c>
      <c r="NU87" s="277">
        <v>0</v>
      </c>
      <c r="NV87" s="277">
        <v>0</v>
      </c>
      <c r="NW87" s="277">
        <v>0</v>
      </c>
      <c r="NX87" s="277">
        <v>15</v>
      </c>
      <c r="NY87" s="277">
        <v>10</v>
      </c>
      <c r="NZ87" s="277">
        <v>0</v>
      </c>
      <c r="OA87" s="277">
        <v>0</v>
      </c>
      <c r="OB87" s="277">
        <v>22</v>
      </c>
      <c r="OC87" s="277">
        <v>0</v>
      </c>
      <c r="OD87" s="277">
        <v>0</v>
      </c>
      <c r="OE87" s="277">
        <v>0</v>
      </c>
      <c r="OF87" s="277">
        <v>0</v>
      </c>
      <c r="OG87" s="277">
        <v>0</v>
      </c>
      <c r="OH87" s="277">
        <v>6</v>
      </c>
      <c r="OI87" s="277">
        <v>0</v>
      </c>
      <c r="OJ87" s="277">
        <v>0</v>
      </c>
      <c r="OK87" s="277">
        <v>0</v>
      </c>
      <c r="OL87" s="277">
        <v>0</v>
      </c>
      <c r="OM87" s="277">
        <v>0</v>
      </c>
      <c r="ON87" s="277">
        <v>6</v>
      </c>
      <c r="OO87" s="277">
        <v>0</v>
      </c>
      <c r="OP87" s="277">
        <v>0</v>
      </c>
      <c r="OQ87" s="277">
        <v>23</v>
      </c>
      <c r="OR87" s="277">
        <v>0</v>
      </c>
      <c r="OS87" s="277">
        <v>19</v>
      </c>
      <c r="OT87" s="277">
        <v>0</v>
      </c>
      <c r="OU87" s="277">
        <v>0</v>
      </c>
      <c r="OV87" s="277">
        <v>0</v>
      </c>
      <c r="OW87" s="277">
        <v>21</v>
      </c>
      <c r="OX87" s="277">
        <v>0</v>
      </c>
      <c r="OY87" s="277">
        <v>0</v>
      </c>
      <c r="OZ87" s="277">
        <v>22</v>
      </c>
      <c r="PA87" s="277">
        <v>0</v>
      </c>
      <c r="PB87" s="277">
        <v>23</v>
      </c>
      <c r="PC87" s="277">
        <v>0</v>
      </c>
      <c r="PD87" s="277">
        <v>0</v>
      </c>
      <c r="PE87" s="277">
        <v>0</v>
      </c>
      <c r="PF87" s="277">
        <v>24</v>
      </c>
      <c r="PG87" s="277">
        <v>0</v>
      </c>
      <c r="PH87" s="277">
        <v>27</v>
      </c>
      <c r="PI87" s="277">
        <v>30</v>
      </c>
      <c r="PJ87" s="277">
        <v>0</v>
      </c>
      <c r="PK87" s="277">
        <v>0</v>
      </c>
      <c r="PL87" s="277">
        <v>29</v>
      </c>
      <c r="PM87" s="277">
        <v>0</v>
      </c>
      <c r="PN87" s="277">
        <v>0</v>
      </c>
      <c r="PO87" s="277">
        <v>0</v>
      </c>
      <c r="PP87" s="277">
        <v>0</v>
      </c>
      <c r="PQ87" s="277">
        <v>0</v>
      </c>
      <c r="PR87" s="277">
        <v>0</v>
      </c>
      <c r="PS87" s="277">
        <v>0</v>
      </c>
      <c r="PT87" s="277">
        <v>0</v>
      </c>
      <c r="PU87" s="277">
        <v>17</v>
      </c>
      <c r="PV87" s="277">
        <v>0</v>
      </c>
      <c r="PW87" s="277">
        <v>18</v>
      </c>
      <c r="PX87" s="277">
        <v>0</v>
      </c>
      <c r="PY87" s="277">
        <v>0</v>
      </c>
      <c r="PZ87" s="277">
        <v>0</v>
      </c>
      <c r="QA87" s="277">
        <v>0</v>
      </c>
      <c r="QB87" s="277">
        <v>0</v>
      </c>
      <c r="QC87" s="277">
        <v>0</v>
      </c>
      <c r="QD87" s="277">
        <v>0</v>
      </c>
      <c r="QE87" s="277">
        <v>0</v>
      </c>
      <c r="QF87" s="277">
        <v>13</v>
      </c>
      <c r="QG87" s="277">
        <v>0</v>
      </c>
      <c r="QH87" s="277">
        <v>0</v>
      </c>
      <c r="QI87" s="277">
        <v>0</v>
      </c>
      <c r="QJ87" s="277">
        <v>28</v>
      </c>
      <c r="QK87" s="277">
        <v>0</v>
      </c>
      <c r="QL87" s="277">
        <v>20</v>
      </c>
      <c r="QM87" s="277">
        <v>0</v>
      </c>
      <c r="QN87" s="277">
        <v>0</v>
      </c>
      <c r="QO87" s="277">
        <v>0</v>
      </c>
      <c r="QP87" s="277">
        <v>21</v>
      </c>
      <c r="QQ87" s="277">
        <v>0</v>
      </c>
      <c r="QR87" s="277">
        <v>0</v>
      </c>
      <c r="QS87" s="277">
        <v>11</v>
      </c>
      <c r="QT87" s="277">
        <v>0</v>
      </c>
      <c r="QU87" s="277">
        <v>10</v>
      </c>
      <c r="QV87" s="277">
        <v>0</v>
      </c>
      <c r="QW87" s="277">
        <v>0</v>
      </c>
      <c r="QX87" s="277">
        <v>0</v>
      </c>
      <c r="QY87" s="277">
        <v>0</v>
      </c>
      <c r="QZ87" s="277">
        <v>0</v>
      </c>
      <c r="RA87" s="277">
        <v>21</v>
      </c>
      <c r="RB87" s="277">
        <v>0</v>
      </c>
      <c r="RC87" s="277">
        <v>0</v>
      </c>
      <c r="RD87" s="277">
        <v>0</v>
      </c>
      <c r="RE87" s="277">
        <v>0</v>
      </c>
      <c r="RF87" s="277">
        <v>0</v>
      </c>
      <c r="RG87" s="277">
        <v>0</v>
      </c>
      <c r="RH87" s="277">
        <v>0</v>
      </c>
      <c r="RI87" s="277">
        <v>0</v>
      </c>
      <c r="RJ87" s="277">
        <v>16</v>
      </c>
      <c r="RK87" s="277">
        <v>0</v>
      </c>
      <c r="RL87" s="277">
        <v>0</v>
      </c>
      <c r="RM87" s="277">
        <v>0</v>
      </c>
      <c r="RN87" s="277">
        <v>10</v>
      </c>
      <c r="RO87" s="277">
        <v>0</v>
      </c>
      <c r="RP87" s="277">
        <v>17</v>
      </c>
      <c r="RQ87" s="277">
        <v>0</v>
      </c>
      <c r="RR87" s="277">
        <v>0</v>
      </c>
      <c r="RS87" s="277">
        <v>0</v>
      </c>
      <c r="RT87" s="277">
        <v>14</v>
      </c>
      <c r="RU87" s="277">
        <v>0</v>
      </c>
      <c r="RV87" s="277">
        <v>0</v>
      </c>
      <c r="RW87" s="277">
        <v>6</v>
      </c>
      <c r="RX87" s="277">
        <v>0</v>
      </c>
      <c r="RY87" s="277">
        <v>15</v>
      </c>
      <c r="RZ87" s="277">
        <v>0</v>
      </c>
      <c r="SA87" s="277">
        <v>0</v>
      </c>
      <c r="SB87" s="277">
        <v>0</v>
      </c>
      <c r="SC87" s="277">
        <v>0</v>
      </c>
      <c r="SD87" s="277">
        <v>0</v>
      </c>
      <c r="SE87" s="277">
        <v>21</v>
      </c>
      <c r="SF87" s="277">
        <v>0</v>
      </c>
      <c r="SG87" s="277">
        <v>0</v>
      </c>
      <c r="SH87" s="277">
        <v>0</v>
      </c>
      <c r="SI87" s="277">
        <v>0</v>
      </c>
      <c r="SJ87" s="277">
        <v>0</v>
      </c>
      <c r="SK87" s="277">
        <v>0</v>
      </c>
      <c r="SL87" s="277">
        <v>0</v>
      </c>
      <c r="SM87" s="277">
        <v>0</v>
      </c>
      <c r="SN87" s="277">
        <v>0</v>
      </c>
      <c r="SO87" s="277">
        <v>0</v>
      </c>
      <c r="SP87" s="277">
        <v>0</v>
      </c>
      <c r="SQ87" s="277">
        <v>0</v>
      </c>
      <c r="SR87" s="277">
        <v>0</v>
      </c>
      <c r="SS87" s="277">
        <v>0</v>
      </c>
      <c r="ST87" s="277">
        <v>0</v>
      </c>
      <c r="SU87" s="277">
        <v>0</v>
      </c>
      <c r="SV87" s="277">
        <v>0</v>
      </c>
      <c r="SW87" s="277">
        <v>0</v>
      </c>
      <c r="SX87" s="277">
        <v>0</v>
      </c>
      <c r="SY87" s="277">
        <v>0</v>
      </c>
      <c r="SZ87" s="277">
        <v>0</v>
      </c>
      <c r="TA87" s="277">
        <v>8</v>
      </c>
      <c r="TB87" s="277">
        <v>0</v>
      </c>
      <c r="TC87" s="277">
        <v>23</v>
      </c>
      <c r="TD87" s="277">
        <v>13</v>
      </c>
      <c r="TE87" s="277">
        <v>0</v>
      </c>
      <c r="TF87" s="277">
        <v>0</v>
      </c>
      <c r="TG87" s="277">
        <v>0</v>
      </c>
      <c r="TH87" s="277">
        <v>0</v>
      </c>
      <c r="TI87" s="277">
        <v>29</v>
      </c>
      <c r="TJ87" s="277">
        <v>0</v>
      </c>
      <c r="TK87" s="277">
        <v>0</v>
      </c>
      <c r="TL87" s="277">
        <v>0</v>
      </c>
      <c r="TM87" s="277">
        <v>0</v>
      </c>
      <c r="TN87" s="277">
        <v>0</v>
      </c>
      <c r="TO87" s="277">
        <v>0</v>
      </c>
      <c r="TP87" s="277">
        <v>0</v>
      </c>
      <c r="TQ87" s="277">
        <v>0</v>
      </c>
      <c r="TR87" s="277">
        <v>0</v>
      </c>
      <c r="TS87" s="277">
        <v>0</v>
      </c>
      <c r="TT87" s="277">
        <v>0</v>
      </c>
      <c r="TU87" s="277">
        <v>0</v>
      </c>
      <c r="TV87" s="277">
        <v>6</v>
      </c>
      <c r="TW87" s="277">
        <v>0</v>
      </c>
      <c r="TX87" s="277">
        <v>0</v>
      </c>
      <c r="TY87" s="277">
        <v>6</v>
      </c>
      <c r="TZ87" s="277">
        <v>0</v>
      </c>
      <c r="UA87" s="277">
        <v>0</v>
      </c>
      <c r="UB87" s="277">
        <v>8</v>
      </c>
      <c r="UC87" s="277">
        <v>0</v>
      </c>
      <c r="UD87" s="277">
        <v>0</v>
      </c>
      <c r="UE87" s="277">
        <v>5</v>
      </c>
      <c r="UF87" s="277">
        <v>0</v>
      </c>
      <c r="UG87" s="277">
        <v>0</v>
      </c>
      <c r="UH87" s="277">
        <v>5</v>
      </c>
      <c r="UI87" s="277">
        <v>0</v>
      </c>
      <c r="UJ87" s="277">
        <v>0</v>
      </c>
      <c r="UK87" s="277">
        <v>0</v>
      </c>
      <c r="UL87" s="277">
        <v>0</v>
      </c>
      <c r="UM87" s="277">
        <v>0</v>
      </c>
      <c r="UN87" s="277">
        <v>0</v>
      </c>
      <c r="UO87" s="277">
        <v>0</v>
      </c>
      <c r="UP87" s="277">
        <v>0</v>
      </c>
      <c r="UQ87" s="277">
        <v>0</v>
      </c>
      <c r="UR87" s="277">
        <v>0</v>
      </c>
      <c r="US87" s="277">
        <v>0</v>
      </c>
      <c r="UT87" s="277">
        <v>0</v>
      </c>
      <c r="UU87" s="277">
        <v>0</v>
      </c>
      <c r="UV87" s="277">
        <v>0</v>
      </c>
      <c r="UW87" s="277">
        <v>0</v>
      </c>
      <c r="UX87" s="277">
        <v>0</v>
      </c>
      <c r="UY87" s="277">
        <v>0</v>
      </c>
      <c r="UZ87" s="277">
        <v>17</v>
      </c>
      <c r="VA87" s="277">
        <v>0</v>
      </c>
      <c r="VB87" s="277">
        <v>0</v>
      </c>
      <c r="VC87" s="277">
        <v>0</v>
      </c>
      <c r="VD87" s="277">
        <v>0</v>
      </c>
      <c r="VE87" s="277">
        <v>0</v>
      </c>
      <c r="VF87" s="277">
        <v>13</v>
      </c>
      <c r="VG87" s="277">
        <v>0</v>
      </c>
      <c r="VH87" s="277">
        <v>0</v>
      </c>
      <c r="VI87" s="277">
        <v>0</v>
      </c>
      <c r="VJ87" s="277">
        <v>0</v>
      </c>
      <c r="VK87" s="277">
        <v>0</v>
      </c>
      <c r="VL87" s="277">
        <v>0</v>
      </c>
      <c r="VM87" s="277">
        <v>0</v>
      </c>
      <c r="VN87" s="277">
        <v>0</v>
      </c>
      <c r="VO87" s="277">
        <v>0</v>
      </c>
      <c r="VP87" s="277">
        <v>0</v>
      </c>
      <c r="VQ87" s="277">
        <v>0</v>
      </c>
      <c r="VR87" s="277">
        <v>0</v>
      </c>
      <c r="VS87" s="277">
        <v>0</v>
      </c>
      <c r="VT87" s="277">
        <v>0</v>
      </c>
      <c r="VU87" s="277">
        <v>0</v>
      </c>
      <c r="VV87" s="277">
        <v>0</v>
      </c>
      <c r="VW87" s="277">
        <v>0</v>
      </c>
      <c r="VX87" s="277">
        <v>0</v>
      </c>
      <c r="VY87" s="277">
        <v>0</v>
      </c>
      <c r="VZ87" s="277">
        <v>0</v>
      </c>
      <c r="WA87" s="277">
        <v>0</v>
      </c>
      <c r="WB87" s="277">
        <v>0</v>
      </c>
      <c r="WC87" s="277">
        <v>0</v>
      </c>
      <c r="WD87" s="277">
        <v>7</v>
      </c>
      <c r="WE87" s="277">
        <v>0</v>
      </c>
      <c r="WF87" s="277">
        <v>0</v>
      </c>
      <c r="WG87" s="277">
        <v>0</v>
      </c>
      <c r="WH87" s="277">
        <v>0</v>
      </c>
      <c r="WI87" s="277">
        <v>0</v>
      </c>
      <c r="WJ87" s="277">
        <v>7</v>
      </c>
      <c r="WK87" s="277">
        <v>0</v>
      </c>
      <c r="WL87" s="277">
        <v>0</v>
      </c>
      <c r="WM87" s="277">
        <v>5</v>
      </c>
      <c r="WN87" s="277">
        <v>0</v>
      </c>
      <c r="WO87" s="277">
        <v>0</v>
      </c>
      <c r="WP87" s="277">
        <v>3</v>
      </c>
      <c r="WQ87" s="277">
        <v>0</v>
      </c>
      <c r="WR87" s="277">
        <v>0</v>
      </c>
      <c r="WS87" s="277">
        <v>0</v>
      </c>
      <c r="WT87" s="277">
        <v>0</v>
      </c>
      <c r="WU87" s="277">
        <v>0</v>
      </c>
      <c r="WV87" s="277">
        <v>0</v>
      </c>
      <c r="WW87" s="277">
        <v>0</v>
      </c>
      <c r="WX87" s="277">
        <v>0</v>
      </c>
      <c r="WY87" s="277">
        <v>0</v>
      </c>
      <c r="WZ87" s="277">
        <v>0</v>
      </c>
      <c r="XA87" s="277">
        <v>0</v>
      </c>
      <c r="XB87" s="277">
        <v>0</v>
      </c>
      <c r="XC87" s="277">
        <v>0</v>
      </c>
      <c r="XD87" s="277">
        <v>0</v>
      </c>
      <c r="XE87" s="277">
        <v>0</v>
      </c>
      <c r="XF87" s="277">
        <v>0</v>
      </c>
      <c r="XG87" s="277">
        <v>0</v>
      </c>
      <c r="XH87" s="277">
        <v>10</v>
      </c>
      <c r="XI87" s="277">
        <v>0</v>
      </c>
      <c r="XJ87" s="277">
        <v>0</v>
      </c>
      <c r="XK87" s="277">
        <v>0</v>
      </c>
      <c r="XL87" s="277">
        <v>0</v>
      </c>
      <c r="XM87" s="277">
        <v>0</v>
      </c>
      <c r="XN87" s="277">
        <v>10</v>
      </c>
      <c r="XO87" s="277">
        <v>0</v>
      </c>
      <c r="XP87" s="277">
        <v>0</v>
      </c>
      <c r="XQ87" s="277">
        <v>10</v>
      </c>
      <c r="XR87" s="277">
        <v>0</v>
      </c>
      <c r="XS87" s="277">
        <v>0</v>
      </c>
      <c r="XT87" s="277">
        <v>10</v>
      </c>
      <c r="XU87" s="277">
        <v>0</v>
      </c>
      <c r="XV87" s="277">
        <v>0</v>
      </c>
      <c r="XW87" s="277">
        <v>19</v>
      </c>
      <c r="XX87" s="277">
        <v>0</v>
      </c>
      <c r="XY87" s="277">
        <v>0</v>
      </c>
      <c r="XZ87" s="277">
        <v>0</v>
      </c>
      <c r="YA87" s="277">
        <v>0</v>
      </c>
      <c r="YB87" s="277">
        <v>0</v>
      </c>
      <c r="YC87" s="277">
        <v>13</v>
      </c>
      <c r="YD87" s="277">
        <v>0</v>
      </c>
      <c r="YE87" s="277">
        <v>0</v>
      </c>
      <c r="YF87" s="277">
        <v>0</v>
      </c>
      <c r="YG87" s="277">
        <v>0</v>
      </c>
      <c r="YH87" s="277">
        <v>0</v>
      </c>
      <c r="YI87" s="277">
        <v>0</v>
      </c>
      <c r="YJ87" s="277">
        <v>0</v>
      </c>
      <c r="YK87" s="277">
        <v>0</v>
      </c>
      <c r="YL87" s="277">
        <v>14</v>
      </c>
      <c r="YM87" s="277">
        <v>0</v>
      </c>
      <c r="YN87" s="277">
        <v>0</v>
      </c>
      <c r="YO87" s="277">
        <v>0</v>
      </c>
      <c r="YP87" s="277">
        <v>0</v>
      </c>
      <c r="YQ87" s="277">
        <v>0</v>
      </c>
      <c r="YR87" s="277">
        <v>16</v>
      </c>
      <c r="YS87" s="277">
        <v>0</v>
      </c>
      <c r="YT87" s="277">
        <v>0</v>
      </c>
      <c r="YU87" s="277">
        <v>16</v>
      </c>
      <c r="YV87" s="277">
        <v>0</v>
      </c>
      <c r="YW87" s="277">
        <v>0</v>
      </c>
      <c r="YX87" s="277">
        <v>17</v>
      </c>
      <c r="YY87" s="277">
        <v>0</v>
      </c>
      <c r="YZ87" s="277">
        <v>0</v>
      </c>
      <c r="ZA87" s="277">
        <v>7</v>
      </c>
      <c r="ZB87" s="277">
        <v>0</v>
      </c>
      <c r="ZC87" s="277">
        <v>0</v>
      </c>
      <c r="ZD87" s="277">
        <v>0</v>
      </c>
      <c r="ZE87" s="277">
        <v>0</v>
      </c>
      <c r="ZF87" s="277">
        <v>0</v>
      </c>
      <c r="ZG87" s="277">
        <v>2</v>
      </c>
      <c r="ZH87" s="277">
        <v>0</v>
      </c>
      <c r="ZI87" s="277">
        <v>0</v>
      </c>
      <c r="ZJ87" s="277">
        <v>0</v>
      </c>
      <c r="ZK87" s="277">
        <v>0</v>
      </c>
      <c r="ZL87" s="277">
        <v>0</v>
      </c>
      <c r="ZM87" s="277">
        <v>0</v>
      </c>
      <c r="ZN87" s="277">
        <v>0</v>
      </c>
      <c r="ZO87" s="277">
        <v>0</v>
      </c>
      <c r="ZP87" s="277">
        <v>13</v>
      </c>
      <c r="ZQ87" s="277">
        <v>0</v>
      </c>
      <c r="ZR87" s="277">
        <v>15</v>
      </c>
      <c r="ZS87" s="277">
        <v>0</v>
      </c>
      <c r="ZT87" s="277">
        <v>0</v>
      </c>
      <c r="ZU87" s="277">
        <v>0</v>
      </c>
      <c r="ZV87" s="277">
        <v>9</v>
      </c>
      <c r="ZW87" s="277">
        <v>0</v>
      </c>
      <c r="ZX87" s="277">
        <v>0</v>
      </c>
      <c r="ZY87" s="277">
        <v>0</v>
      </c>
      <c r="ZZ87" s="277">
        <v>0</v>
      </c>
      <c r="AAA87" s="277">
        <v>0</v>
      </c>
      <c r="AAB87" s="277">
        <v>0</v>
      </c>
      <c r="AAC87" s="277">
        <v>0</v>
      </c>
      <c r="AAD87" s="277">
        <v>0</v>
      </c>
      <c r="AAE87" s="277">
        <v>0</v>
      </c>
      <c r="AAF87" s="277">
        <v>0</v>
      </c>
      <c r="AAG87" s="277">
        <v>0</v>
      </c>
      <c r="AAH87" s="277">
        <v>0</v>
      </c>
      <c r="AAI87" s="277">
        <v>0</v>
      </c>
      <c r="AAJ87" s="277">
        <v>18</v>
      </c>
      <c r="AAK87" s="277">
        <v>0</v>
      </c>
      <c r="AAL87" s="277">
        <v>0</v>
      </c>
      <c r="AAM87" s="277">
        <v>0</v>
      </c>
      <c r="AAN87" s="277">
        <v>0</v>
      </c>
      <c r="AAO87" s="277">
        <v>0</v>
      </c>
      <c r="AAP87" s="277">
        <v>0</v>
      </c>
      <c r="AAQ87" s="277">
        <v>0</v>
      </c>
      <c r="AAR87" s="277">
        <v>0</v>
      </c>
      <c r="AAS87" s="277">
        <v>0</v>
      </c>
      <c r="AAT87" s="181"/>
    </row>
    <row r="88" spans="3:722" x14ac:dyDescent="0.3">
      <c r="C88">
        <f>VLOOKUP($F88,Old!$C$23:$G$42,5,FALSE)</f>
        <v>0.1</v>
      </c>
      <c r="D88" s="3" t="s">
        <v>456</v>
      </c>
      <c r="F88" s="3">
        <v>666516</v>
      </c>
      <c r="G88" s="3" t="s">
        <v>77</v>
      </c>
      <c r="H88" s="275">
        <f t="shared" si="143"/>
        <v>16.921875</v>
      </c>
      <c r="I88" s="135" t="str">
        <f t="shared" si="143"/>
        <v/>
      </c>
      <c r="J88" s="276">
        <f t="shared" si="143"/>
        <v>17.566666666666666</v>
      </c>
      <c r="K88" s="275" cm="1">
        <f t="array" ref="K88">IFERROR(_xlfn.STDEV.S(IF(($AA$19:$AAN$19=K$20)*($AF88:$AAS88&gt;10), $AF88:$AAS88)),"")</f>
        <v>5.2290540207939094</v>
      </c>
      <c r="L88" s="135" t="str" cm="1">
        <f t="array" ref="L88">IFERROR(_xlfn.STDEV.S(IF(($AA$19:$AAN$19=L$20)*($AF88:$AAS88&gt;10), $AF88:$AAS88)),"")</f>
        <v/>
      </c>
      <c r="M88" s="276" cm="1">
        <f t="array" ref="M88">IFERROR(_xlfn.STDEV.S(IF(($AA$19:$AAN$19=M$20)*($AF88:$AAS88&gt;10), $AF88:$AAS88)),"")</f>
        <v>4.5537656515454774</v>
      </c>
      <c r="N88" s="275">
        <f t="shared" si="144"/>
        <v>33</v>
      </c>
      <c r="O88" s="135">
        <f t="shared" si="144"/>
        <v>0</v>
      </c>
      <c r="P88" s="276">
        <f t="shared" si="144"/>
        <v>28</v>
      </c>
      <c r="Q88" s="275">
        <f t="shared" si="145"/>
        <v>17</v>
      </c>
      <c r="R88" s="135">
        <f t="shared" si="145"/>
        <v>16</v>
      </c>
      <c r="S88" s="135">
        <f t="shared" si="145"/>
        <v>17.235294117647058</v>
      </c>
      <c r="T88" s="135">
        <f t="shared" si="145"/>
        <v>16.928571428571427</v>
      </c>
      <c r="U88" s="276">
        <f t="shared" si="145"/>
        <v>16.285714285714285</v>
      </c>
      <c r="V88" s="275" t="str">
        <f t="shared" si="145"/>
        <v/>
      </c>
      <c r="W88" s="135" t="str">
        <f t="shared" si="145"/>
        <v/>
      </c>
      <c r="X88" s="135" t="str">
        <f t="shared" si="145"/>
        <v/>
      </c>
      <c r="Y88" s="135" t="str">
        <f t="shared" si="145"/>
        <v/>
      </c>
      <c r="Z88" s="276" t="str">
        <f t="shared" si="145"/>
        <v/>
      </c>
      <c r="AA88" s="275">
        <f t="shared" si="145"/>
        <v>18.235294117647058</v>
      </c>
      <c r="AB88" s="135">
        <f t="shared" si="145"/>
        <v>18</v>
      </c>
      <c r="AC88" s="135" t="str">
        <f t="shared" si="145"/>
        <v/>
      </c>
      <c r="AD88" s="135">
        <f t="shared" si="145"/>
        <v>16.3</v>
      </c>
      <c r="AE88" s="276" t="str">
        <f t="shared" si="145"/>
        <v/>
      </c>
      <c r="AF88" s="277">
        <v>0</v>
      </c>
      <c r="AG88" s="277">
        <v>0</v>
      </c>
      <c r="AH88" s="277">
        <v>0</v>
      </c>
      <c r="AI88" s="277">
        <v>0</v>
      </c>
      <c r="AJ88" s="277">
        <v>0</v>
      </c>
      <c r="AK88" s="277">
        <v>0</v>
      </c>
      <c r="AL88" s="277">
        <v>0</v>
      </c>
      <c r="AM88" s="277">
        <v>0</v>
      </c>
      <c r="AN88" s="277">
        <v>0</v>
      </c>
      <c r="AO88" s="277">
        <v>16</v>
      </c>
      <c r="AP88" s="277">
        <v>0</v>
      </c>
      <c r="AQ88" s="277">
        <v>0</v>
      </c>
      <c r="AR88" s="277">
        <v>0</v>
      </c>
      <c r="AS88" s="277">
        <v>0</v>
      </c>
      <c r="AT88" s="277">
        <v>0</v>
      </c>
      <c r="AU88" s="277">
        <v>0</v>
      </c>
      <c r="AV88" s="277">
        <v>0</v>
      </c>
      <c r="AW88" s="277">
        <v>8</v>
      </c>
      <c r="AX88" s="277">
        <v>0</v>
      </c>
      <c r="AY88" s="277">
        <v>0</v>
      </c>
      <c r="AZ88" s="277">
        <v>0</v>
      </c>
      <c r="BA88" s="277">
        <v>12</v>
      </c>
      <c r="BB88" s="277">
        <v>0</v>
      </c>
      <c r="BC88" s="277">
        <v>0</v>
      </c>
      <c r="BD88" s="277">
        <v>0</v>
      </c>
      <c r="BE88" s="277">
        <v>0</v>
      </c>
      <c r="BF88" s="277">
        <v>0</v>
      </c>
      <c r="BG88" s="277">
        <v>0</v>
      </c>
      <c r="BH88" s="277">
        <v>0</v>
      </c>
      <c r="BI88" s="277">
        <v>0</v>
      </c>
      <c r="BJ88" s="277">
        <v>11</v>
      </c>
      <c r="BK88" s="277">
        <v>0</v>
      </c>
      <c r="BL88" s="277">
        <v>0</v>
      </c>
      <c r="BM88" s="277">
        <v>0</v>
      </c>
      <c r="BN88" s="277">
        <v>0</v>
      </c>
      <c r="BO88" s="277">
        <v>0</v>
      </c>
      <c r="BP88" s="277">
        <v>3</v>
      </c>
      <c r="BQ88" s="277">
        <v>0</v>
      </c>
      <c r="BR88" s="277">
        <v>0</v>
      </c>
      <c r="BS88" s="277">
        <v>0</v>
      </c>
      <c r="BT88" s="277">
        <v>0</v>
      </c>
      <c r="BU88" s="277">
        <v>10</v>
      </c>
      <c r="BV88" s="277">
        <v>0</v>
      </c>
      <c r="BW88" s="277">
        <v>0</v>
      </c>
      <c r="BX88" s="277">
        <v>0</v>
      </c>
      <c r="BY88" s="277">
        <v>0</v>
      </c>
      <c r="BZ88" s="277">
        <v>0</v>
      </c>
      <c r="CA88" s="277">
        <v>0</v>
      </c>
      <c r="CB88" s="277">
        <v>0</v>
      </c>
      <c r="CC88" s="277">
        <v>0</v>
      </c>
      <c r="CD88" s="277">
        <v>0</v>
      </c>
      <c r="CE88" s="277">
        <v>0</v>
      </c>
      <c r="CF88" s="277">
        <v>0</v>
      </c>
      <c r="CG88" s="277">
        <v>0</v>
      </c>
      <c r="CH88" s="277">
        <v>0</v>
      </c>
      <c r="CI88" s="277">
        <v>0</v>
      </c>
      <c r="CJ88" s="277">
        <v>8</v>
      </c>
      <c r="CK88" s="277">
        <v>0</v>
      </c>
      <c r="CL88" s="277">
        <v>0</v>
      </c>
      <c r="CM88" s="277">
        <v>0</v>
      </c>
      <c r="CN88" s="277">
        <v>0</v>
      </c>
      <c r="CO88" s="277">
        <v>0</v>
      </c>
      <c r="CP88" s="277">
        <v>0</v>
      </c>
      <c r="CQ88" s="277">
        <v>0</v>
      </c>
      <c r="CR88" s="277">
        <v>0</v>
      </c>
      <c r="CS88" s="277">
        <v>0</v>
      </c>
      <c r="CT88" s="277">
        <v>0</v>
      </c>
      <c r="CU88" s="277">
        <v>0</v>
      </c>
      <c r="CV88" s="277">
        <v>0</v>
      </c>
      <c r="CW88" s="277">
        <v>0</v>
      </c>
      <c r="CX88" s="277">
        <v>0</v>
      </c>
      <c r="CY88" s="277">
        <v>0</v>
      </c>
      <c r="CZ88" s="277">
        <v>0</v>
      </c>
      <c r="DA88" s="277">
        <v>0</v>
      </c>
      <c r="DB88" s="277">
        <v>0</v>
      </c>
      <c r="DC88" s="277">
        <v>16</v>
      </c>
      <c r="DD88" s="277">
        <v>0</v>
      </c>
      <c r="DE88" s="277">
        <v>8</v>
      </c>
      <c r="DF88" s="277">
        <v>0</v>
      </c>
      <c r="DG88" s="277">
        <v>0</v>
      </c>
      <c r="DH88" s="277">
        <v>0</v>
      </c>
      <c r="DI88" s="277">
        <v>0</v>
      </c>
      <c r="DJ88" s="277">
        <v>0</v>
      </c>
      <c r="DK88" s="277">
        <v>0</v>
      </c>
      <c r="DL88" s="277">
        <v>0</v>
      </c>
      <c r="DM88" s="277">
        <v>0</v>
      </c>
      <c r="DN88" s="277">
        <v>0</v>
      </c>
      <c r="DO88" s="277">
        <v>0</v>
      </c>
      <c r="DP88" s="277">
        <v>0</v>
      </c>
      <c r="DQ88" s="277">
        <v>0</v>
      </c>
      <c r="DR88" s="277">
        <v>0</v>
      </c>
      <c r="DS88" s="277">
        <v>0</v>
      </c>
      <c r="DT88" s="277">
        <v>0</v>
      </c>
      <c r="DU88" s="277">
        <v>0</v>
      </c>
      <c r="DV88" s="277">
        <v>0</v>
      </c>
      <c r="DW88" s="277">
        <v>0</v>
      </c>
      <c r="DX88" s="277">
        <v>0</v>
      </c>
      <c r="DY88" s="277">
        <v>0</v>
      </c>
      <c r="DZ88" s="277">
        <v>0</v>
      </c>
      <c r="EA88" s="277">
        <v>0</v>
      </c>
      <c r="EB88" s="277">
        <v>0</v>
      </c>
      <c r="EC88" s="277">
        <v>0</v>
      </c>
      <c r="ED88" s="277">
        <v>0</v>
      </c>
      <c r="EE88" s="277">
        <v>0</v>
      </c>
      <c r="EF88" s="277">
        <v>0</v>
      </c>
      <c r="EG88" s="277">
        <v>0</v>
      </c>
      <c r="EH88" s="277">
        <v>0</v>
      </c>
      <c r="EI88" s="277">
        <v>0</v>
      </c>
      <c r="EJ88" s="277">
        <v>0</v>
      </c>
      <c r="EK88" s="277">
        <v>0</v>
      </c>
      <c r="EL88" s="277">
        <v>0</v>
      </c>
      <c r="EM88" s="277">
        <v>14</v>
      </c>
      <c r="EN88" s="277">
        <v>0</v>
      </c>
      <c r="EO88" s="277">
        <v>0</v>
      </c>
      <c r="EP88" s="277">
        <v>0</v>
      </c>
      <c r="EQ88" s="277">
        <v>0</v>
      </c>
      <c r="ER88" s="277">
        <v>0</v>
      </c>
      <c r="ES88" s="277">
        <v>5</v>
      </c>
      <c r="ET88" s="277">
        <v>0</v>
      </c>
      <c r="EU88" s="277">
        <v>0</v>
      </c>
      <c r="EV88" s="277">
        <v>17</v>
      </c>
      <c r="EW88" s="277">
        <v>0</v>
      </c>
      <c r="EX88" s="277">
        <v>0</v>
      </c>
      <c r="EY88" s="277">
        <v>0</v>
      </c>
      <c r="EZ88" s="277">
        <v>0</v>
      </c>
      <c r="FA88" s="277">
        <v>0</v>
      </c>
      <c r="FB88" s="277">
        <v>10</v>
      </c>
      <c r="FC88" s="277">
        <v>0</v>
      </c>
      <c r="FD88" s="277">
        <v>0</v>
      </c>
      <c r="FE88" s="277">
        <v>5</v>
      </c>
      <c r="FF88" s="277">
        <v>0</v>
      </c>
      <c r="FG88" s="277">
        <v>0</v>
      </c>
      <c r="FH88" s="277">
        <v>0</v>
      </c>
      <c r="FI88" s="277">
        <v>0</v>
      </c>
      <c r="FJ88" s="277">
        <v>0</v>
      </c>
      <c r="FK88" s="277">
        <v>0</v>
      </c>
      <c r="FL88" s="277">
        <v>0</v>
      </c>
      <c r="FM88" s="277">
        <v>16</v>
      </c>
      <c r="FN88" s="277">
        <v>0</v>
      </c>
      <c r="FO88" s="277">
        <v>0</v>
      </c>
      <c r="FP88" s="277">
        <v>0</v>
      </c>
      <c r="FQ88" s="277">
        <v>0</v>
      </c>
      <c r="FR88" s="277">
        <v>0</v>
      </c>
      <c r="FS88" s="277">
        <v>0</v>
      </c>
      <c r="FT88" s="277">
        <v>15</v>
      </c>
      <c r="FU88" s="277">
        <v>0</v>
      </c>
      <c r="FV88" s="277">
        <v>0</v>
      </c>
      <c r="FW88" s="277">
        <v>2</v>
      </c>
      <c r="FX88" s="277">
        <v>0</v>
      </c>
      <c r="FY88" s="277">
        <v>0</v>
      </c>
      <c r="FZ88" s="277">
        <v>0</v>
      </c>
      <c r="GA88" s="277">
        <v>0</v>
      </c>
      <c r="GB88" s="277">
        <v>17</v>
      </c>
      <c r="GC88" s="277">
        <v>0</v>
      </c>
      <c r="GD88" s="277">
        <v>0</v>
      </c>
      <c r="GE88" s="277">
        <v>0</v>
      </c>
      <c r="GF88" s="277">
        <v>6</v>
      </c>
      <c r="GG88" s="277">
        <v>0</v>
      </c>
      <c r="GH88" s="277">
        <v>0</v>
      </c>
      <c r="GI88" s="277">
        <v>12</v>
      </c>
      <c r="GJ88" s="277">
        <v>0</v>
      </c>
      <c r="GK88" s="277">
        <v>18</v>
      </c>
      <c r="GL88" s="277">
        <v>0</v>
      </c>
      <c r="GM88" s="277">
        <v>0</v>
      </c>
      <c r="GN88" s="277">
        <v>0</v>
      </c>
      <c r="GO88" s="277">
        <v>0</v>
      </c>
      <c r="GP88" s="277">
        <v>0</v>
      </c>
      <c r="GQ88" s="277">
        <v>18</v>
      </c>
      <c r="GR88" s="277">
        <v>0</v>
      </c>
      <c r="GS88" s="277">
        <v>0</v>
      </c>
      <c r="GT88" s="277">
        <v>0</v>
      </c>
      <c r="GU88" s="277">
        <v>2</v>
      </c>
      <c r="GV88" s="277">
        <v>0</v>
      </c>
      <c r="GW88" s="277">
        <v>0</v>
      </c>
      <c r="GX88" s="277">
        <v>0</v>
      </c>
      <c r="GY88" s="277">
        <v>0</v>
      </c>
      <c r="GZ88" s="277">
        <v>18</v>
      </c>
      <c r="HA88" s="277">
        <v>0</v>
      </c>
      <c r="HB88" s="277">
        <v>0</v>
      </c>
      <c r="HC88" s="277">
        <v>0</v>
      </c>
      <c r="HD88" s="277">
        <v>13</v>
      </c>
      <c r="HE88" s="277">
        <v>0</v>
      </c>
      <c r="HF88" s="277">
        <v>14</v>
      </c>
      <c r="HG88" s="277">
        <v>0</v>
      </c>
      <c r="HH88" s="277">
        <v>0</v>
      </c>
      <c r="HI88" s="277">
        <v>0</v>
      </c>
      <c r="HJ88" s="277">
        <v>0</v>
      </c>
      <c r="HK88" s="277">
        <v>0</v>
      </c>
      <c r="HL88" s="277">
        <v>0</v>
      </c>
      <c r="HM88" s="277">
        <v>0</v>
      </c>
      <c r="HN88" s="277">
        <v>0</v>
      </c>
      <c r="HO88" s="277">
        <v>0</v>
      </c>
      <c r="HP88" s="277">
        <v>0</v>
      </c>
      <c r="HQ88" s="277">
        <v>0</v>
      </c>
      <c r="HR88" s="277">
        <v>0</v>
      </c>
      <c r="HS88" s="277">
        <v>23</v>
      </c>
      <c r="HT88" s="277">
        <v>0</v>
      </c>
      <c r="HU88" s="277">
        <v>15</v>
      </c>
      <c r="HV88" s="277">
        <v>0</v>
      </c>
      <c r="HW88" s="277">
        <v>0</v>
      </c>
      <c r="HX88" s="277">
        <v>0</v>
      </c>
      <c r="HY88" s="277">
        <v>0</v>
      </c>
      <c r="HZ88" s="277">
        <v>0</v>
      </c>
      <c r="IA88" s="277">
        <v>0</v>
      </c>
      <c r="IB88" s="277">
        <v>0</v>
      </c>
      <c r="IC88" s="277">
        <v>0</v>
      </c>
      <c r="ID88" s="277">
        <v>0</v>
      </c>
      <c r="IE88" s="277">
        <v>0</v>
      </c>
      <c r="IF88" s="277">
        <v>0</v>
      </c>
      <c r="IG88" s="277">
        <v>0</v>
      </c>
      <c r="IH88" s="277">
        <v>12</v>
      </c>
      <c r="II88" s="277">
        <v>0</v>
      </c>
      <c r="IJ88" s="277">
        <v>23</v>
      </c>
      <c r="IK88" s="277">
        <v>0</v>
      </c>
      <c r="IL88" s="277">
        <v>0</v>
      </c>
      <c r="IM88" s="277">
        <v>0</v>
      </c>
      <c r="IN88" s="277">
        <v>2</v>
      </c>
      <c r="IO88" s="277">
        <v>0</v>
      </c>
      <c r="IP88" s="277">
        <v>0</v>
      </c>
      <c r="IQ88" s="277">
        <v>0</v>
      </c>
      <c r="IR88" s="277">
        <v>0</v>
      </c>
      <c r="IS88" s="277">
        <v>0</v>
      </c>
      <c r="IT88" s="277">
        <v>0</v>
      </c>
      <c r="IU88" s="277">
        <v>0</v>
      </c>
      <c r="IV88" s="277">
        <v>0</v>
      </c>
      <c r="IW88" s="277">
        <v>0</v>
      </c>
      <c r="IX88" s="277">
        <v>0</v>
      </c>
      <c r="IY88" s="277">
        <v>0</v>
      </c>
      <c r="IZ88" s="277">
        <v>0</v>
      </c>
      <c r="JA88" s="277">
        <v>0</v>
      </c>
      <c r="JB88" s="277">
        <v>0</v>
      </c>
      <c r="JC88" s="277">
        <v>0</v>
      </c>
      <c r="JD88" s="277">
        <v>0</v>
      </c>
      <c r="JE88" s="277">
        <v>0</v>
      </c>
      <c r="JF88" s="277">
        <v>0</v>
      </c>
      <c r="JG88" s="277">
        <v>0</v>
      </c>
      <c r="JH88" s="277">
        <v>12</v>
      </c>
      <c r="JI88" s="277">
        <v>0</v>
      </c>
      <c r="JJ88" s="277">
        <v>0</v>
      </c>
      <c r="JK88" s="277">
        <v>0</v>
      </c>
      <c r="JL88" s="277">
        <v>0</v>
      </c>
      <c r="JM88" s="277">
        <v>0</v>
      </c>
      <c r="JN88" s="277">
        <v>0</v>
      </c>
      <c r="JO88" s="277">
        <v>0</v>
      </c>
      <c r="JP88" s="277">
        <v>0</v>
      </c>
      <c r="JQ88" s="277">
        <v>0</v>
      </c>
      <c r="JR88" s="277">
        <v>14</v>
      </c>
      <c r="JS88" s="277">
        <v>0</v>
      </c>
      <c r="JT88" s="277">
        <v>0</v>
      </c>
      <c r="JU88" s="277">
        <v>0</v>
      </c>
      <c r="JV88" s="277">
        <v>0</v>
      </c>
      <c r="JW88" s="277">
        <v>0</v>
      </c>
      <c r="JX88" s="277">
        <v>0</v>
      </c>
      <c r="JY88" s="277">
        <v>0</v>
      </c>
      <c r="JZ88" s="277">
        <v>0</v>
      </c>
      <c r="KA88" s="277">
        <v>13</v>
      </c>
      <c r="KB88" s="277">
        <v>0</v>
      </c>
      <c r="KC88" s="277">
        <v>0</v>
      </c>
      <c r="KD88" s="277">
        <v>0</v>
      </c>
      <c r="KE88" s="277">
        <v>0</v>
      </c>
      <c r="KF88" s="277">
        <v>0</v>
      </c>
      <c r="KG88" s="277">
        <v>0</v>
      </c>
      <c r="KH88" s="277">
        <v>0</v>
      </c>
      <c r="KI88" s="277">
        <v>0</v>
      </c>
      <c r="KJ88" s="277">
        <v>0</v>
      </c>
      <c r="KK88" s="277">
        <v>0</v>
      </c>
      <c r="KL88" s="277">
        <v>0</v>
      </c>
      <c r="KM88" s="277">
        <v>0</v>
      </c>
      <c r="KN88" s="277">
        <v>0</v>
      </c>
      <c r="KO88" s="277">
        <v>0</v>
      </c>
      <c r="KP88" s="277">
        <v>8</v>
      </c>
      <c r="KQ88" s="277">
        <v>0</v>
      </c>
      <c r="KR88" s="277">
        <v>0</v>
      </c>
      <c r="KS88" s="277">
        <v>0</v>
      </c>
      <c r="KT88" s="277">
        <v>0</v>
      </c>
      <c r="KU88" s="277">
        <v>0</v>
      </c>
      <c r="KV88" s="277">
        <v>14</v>
      </c>
      <c r="KW88" s="277">
        <v>0</v>
      </c>
      <c r="KX88" s="277">
        <v>0</v>
      </c>
      <c r="KY88" s="277">
        <v>0</v>
      </c>
      <c r="KZ88" s="277">
        <v>0</v>
      </c>
      <c r="LA88" s="277">
        <v>0</v>
      </c>
      <c r="LB88" s="277">
        <v>0</v>
      </c>
      <c r="LC88" s="277">
        <v>0</v>
      </c>
      <c r="LD88" s="277">
        <v>0</v>
      </c>
      <c r="LE88" s="277">
        <v>13</v>
      </c>
      <c r="LF88" s="277">
        <v>0</v>
      </c>
      <c r="LG88" s="277">
        <v>15</v>
      </c>
      <c r="LH88" s="277">
        <v>0</v>
      </c>
      <c r="LI88" s="277">
        <v>0</v>
      </c>
      <c r="LJ88" s="277">
        <v>13</v>
      </c>
      <c r="LK88" s="277">
        <v>6</v>
      </c>
      <c r="LL88" s="277">
        <v>0</v>
      </c>
      <c r="LM88" s="277">
        <v>0</v>
      </c>
      <c r="LN88" s="277">
        <v>0</v>
      </c>
      <c r="LO88" s="277">
        <v>0</v>
      </c>
      <c r="LP88" s="277">
        <v>0</v>
      </c>
      <c r="LQ88" s="277">
        <v>0</v>
      </c>
      <c r="LR88" s="277">
        <v>0</v>
      </c>
      <c r="LS88" s="277">
        <v>0</v>
      </c>
      <c r="LT88" s="277">
        <v>0</v>
      </c>
      <c r="LU88" s="277">
        <v>0</v>
      </c>
      <c r="LV88" s="277">
        <v>0</v>
      </c>
      <c r="LW88" s="277">
        <v>0</v>
      </c>
      <c r="LX88" s="277">
        <v>0</v>
      </c>
      <c r="LY88" s="277">
        <v>13</v>
      </c>
      <c r="LZ88" s="277">
        <v>0</v>
      </c>
      <c r="MA88" s="277">
        <v>0</v>
      </c>
      <c r="MB88" s="277">
        <v>0</v>
      </c>
      <c r="MC88" s="277">
        <v>0</v>
      </c>
      <c r="MD88" s="277">
        <v>0</v>
      </c>
      <c r="ME88" s="277">
        <v>7</v>
      </c>
      <c r="MF88" s="277">
        <v>0</v>
      </c>
      <c r="MG88" s="277">
        <v>0</v>
      </c>
      <c r="MH88" s="277">
        <v>0</v>
      </c>
      <c r="MI88" s="277">
        <v>0</v>
      </c>
      <c r="MJ88" s="277">
        <v>0</v>
      </c>
      <c r="MK88" s="277">
        <v>0</v>
      </c>
      <c r="ML88" s="277">
        <v>0</v>
      </c>
      <c r="MM88" s="277">
        <v>0</v>
      </c>
      <c r="MN88" s="277">
        <v>28</v>
      </c>
      <c r="MO88" s="277">
        <v>0</v>
      </c>
      <c r="MP88" s="277">
        <v>0</v>
      </c>
      <c r="MQ88" s="277">
        <v>0</v>
      </c>
      <c r="MR88" s="277">
        <v>3</v>
      </c>
      <c r="MS88" s="277">
        <v>0</v>
      </c>
      <c r="MT88" s="277">
        <v>0</v>
      </c>
      <c r="MU88" s="277">
        <v>10</v>
      </c>
      <c r="MV88" s="277">
        <v>0</v>
      </c>
      <c r="MW88" s="277">
        <v>0</v>
      </c>
      <c r="MX88" s="277">
        <v>20</v>
      </c>
      <c r="MY88" s="277">
        <v>0</v>
      </c>
      <c r="MZ88" s="277">
        <v>17</v>
      </c>
      <c r="NA88" s="277">
        <v>0</v>
      </c>
      <c r="NB88" s="277">
        <v>0</v>
      </c>
      <c r="NC88" s="277">
        <v>0</v>
      </c>
      <c r="ND88" s="277">
        <v>0</v>
      </c>
      <c r="NE88" s="277">
        <v>0</v>
      </c>
      <c r="NF88" s="277">
        <v>0</v>
      </c>
      <c r="NG88" s="277">
        <v>22</v>
      </c>
      <c r="NH88" s="277">
        <v>0</v>
      </c>
      <c r="NI88" s="277">
        <v>0</v>
      </c>
      <c r="NJ88" s="277">
        <v>2</v>
      </c>
      <c r="NK88" s="277">
        <v>0</v>
      </c>
      <c r="NL88" s="277">
        <v>0</v>
      </c>
      <c r="NM88" s="277">
        <v>22</v>
      </c>
      <c r="NN88" s="277">
        <v>0</v>
      </c>
      <c r="NO88" s="277">
        <v>0</v>
      </c>
      <c r="NP88" s="277">
        <v>0</v>
      </c>
      <c r="NQ88" s="277">
        <v>0</v>
      </c>
      <c r="NR88" s="277">
        <v>0</v>
      </c>
      <c r="NS88" s="277">
        <v>0</v>
      </c>
      <c r="NT88" s="277">
        <v>0</v>
      </c>
      <c r="NU88" s="277">
        <v>0</v>
      </c>
      <c r="NV88" s="277">
        <v>0</v>
      </c>
      <c r="NW88" s="277">
        <v>0</v>
      </c>
      <c r="NX88" s="277">
        <v>15</v>
      </c>
      <c r="NY88" s="277">
        <v>0</v>
      </c>
      <c r="NZ88" s="277">
        <v>0</v>
      </c>
      <c r="OA88" s="277">
        <v>0</v>
      </c>
      <c r="OB88" s="277">
        <v>20</v>
      </c>
      <c r="OC88" s="277">
        <v>0</v>
      </c>
      <c r="OD88" s="277">
        <v>0</v>
      </c>
      <c r="OE88" s="277">
        <v>0</v>
      </c>
      <c r="OF88" s="277">
        <v>0</v>
      </c>
      <c r="OG88" s="277">
        <v>0</v>
      </c>
      <c r="OH88" s="277">
        <v>16</v>
      </c>
      <c r="OI88" s="277">
        <v>0</v>
      </c>
      <c r="OJ88" s="277">
        <v>0</v>
      </c>
      <c r="OK88" s="277">
        <v>0</v>
      </c>
      <c r="OL88" s="277">
        <v>0</v>
      </c>
      <c r="OM88" s="277">
        <v>0</v>
      </c>
      <c r="ON88" s="277">
        <v>6</v>
      </c>
      <c r="OO88" s="277">
        <v>0</v>
      </c>
      <c r="OP88" s="277">
        <v>0</v>
      </c>
      <c r="OQ88" s="277">
        <v>21</v>
      </c>
      <c r="OR88" s="277">
        <v>0</v>
      </c>
      <c r="OS88" s="277">
        <v>17</v>
      </c>
      <c r="OT88" s="277">
        <v>0</v>
      </c>
      <c r="OU88" s="277">
        <v>0</v>
      </c>
      <c r="OV88" s="277">
        <v>0</v>
      </c>
      <c r="OW88" s="277">
        <v>20</v>
      </c>
      <c r="OX88" s="277">
        <v>0</v>
      </c>
      <c r="OY88" s="277">
        <v>0</v>
      </c>
      <c r="OZ88" s="277">
        <v>27</v>
      </c>
      <c r="PA88" s="277">
        <v>0</v>
      </c>
      <c r="PB88" s="277">
        <v>23</v>
      </c>
      <c r="PC88" s="277">
        <v>28</v>
      </c>
      <c r="PD88" s="277">
        <v>0</v>
      </c>
      <c r="PE88" s="277">
        <v>0</v>
      </c>
      <c r="PF88" s="277">
        <v>6</v>
      </c>
      <c r="PG88" s="277">
        <v>0</v>
      </c>
      <c r="PH88" s="277">
        <v>23</v>
      </c>
      <c r="PI88" s="277">
        <v>26</v>
      </c>
      <c r="PJ88" s="277">
        <v>0</v>
      </c>
      <c r="PK88" s="277">
        <v>0</v>
      </c>
      <c r="PL88" s="277">
        <v>25</v>
      </c>
      <c r="PM88" s="277">
        <v>0</v>
      </c>
      <c r="PN88" s="277">
        <v>0</v>
      </c>
      <c r="PO88" s="277">
        <v>0</v>
      </c>
      <c r="PP88" s="277">
        <v>0</v>
      </c>
      <c r="PQ88" s="277">
        <v>0</v>
      </c>
      <c r="PR88" s="277">
        <v>0</v>
      </c>
      <c r="PS88" s="277">
        <v>0</v>
      </c>
      <c r="PT88" s="277">
        <v>0</v>
      </c>
      <c r="PU88" s="277">
        <v>19</v>
      </c>
      <c r="PV88" s="277">
        <v>0</v>
      </c>
      <c r="PW88" s="277">
        <v>13</v>
      </c>
      <c r="PX88" s="277">
        <v>0</v>
      </c>
      <c r="PY88" s="277">
        <v>0</v>
      </c>
      <c r="PZ88" s="277">
        <v>0</v>
      </c>
      <c r="QA88" s="277">
        <v>21</v>
      </c>
      <c r="QB88" s="277">
        <v>0</v>
      </c>
      <c r="QC88" s="277">
        <v>0</v>
      </c>
      <c r="QD88" s="277">
        <v>28</v>
      </c>
      <c r="QE88" s="277">
        <v>0</v>
      </c>
      <c r="QF88" s="277">
        <v>13</v>
      </c>
      <c r="QG88" s="277">
        <v>13</v>
      </c>
      <c r="QH88" s="277">
        <v>0</v>
      </c>
      <c r="QI88" s="277">
        <v>0</v>
      </c>
      <c r="QJ88" s="277">
        <v>14</v>
      </c>
      <c r="QK88" s="277">
        <v>0</v>
      </c>
      <c r="QL88" s="277">
        <v>16</v>
      </c>
      <c r="QM88" s="277">
        <v>0</v>
      </c>
      <c r="QN88" s="277">
        <v>0</v>
      </c>
      <c r="QO88" s="277">
        <v>0</v>
      </c>
      <c r="QP88" s="277">
        <v>20</v>
      </c>
      <c r="QQ88" s="277">
        <v>0</v>
      </c>
      <c r="QR88" s="277">
        <v>0</v>
      </c>
      <c r="QS88" s="277">
        <v>14</v>
      </c>
      <c r="QT88" s="277">
        <v>0</v>
      </c>
      <c r="QU88" s="277">
        <v>15</v>
      </c>
      <c r="QV88" s="277">
        <v>0</v>
      </c>
      <c r="QW88" s="277">
        <v>0</v>
      </c>
      <c r="QX88" s="277">
        <v>0</v>
      </c>
      <c r="QY88" s="277">
        <v>18</v>
      </c>
      <c r="QZ88" s="277">
        <v>0</v>
      </c>
      <c r="RA88" s="277">
        <v>27</v>
      </c>
      <c r="RB88" s="277">
        <v>0</v>
      </c>
      <c r="RC88" s="277">
        <v>0</v>
      </c>
      <c r="RD88" s="277">
        <v>0</v>
      </c>
      <c r="RE88" s="277">
        <v>16</v>
      </c>
      <c r="RF88" s="277">
        <v>0</v>
      </c>
      <c r="RG88" s="277">
        <v>0</v>
      </c>
      <c r="RH88" s="277">
        <v>0</v>
      </c>
      <c r="RI88" s="277">
        <v>0</v>
      </c>
      <c r="RJ88" s="277">
        <v>12</v>
      </c>
      <c r="RK88" s="277">
        <v>18</v>
      </c>
      <c r="RL88" s="277">
        <v>0</v>
      </c>
      <c r="RM88" s="277">
        <v>0</v>
      </c>
      <c r="RN88" s="277">
        <v>23</v>
      </c>
      <c r="RO88" s="277">
        <v>0</v>
      </c>
      <c r="RP88" s="277">
        <v>17</v>
      </c>
      <c r="RQ88" s="277">
        <v>0</v>
      </c>
      <c r="RR88" s="277">
        <v>0</v>
      </c>
      <c r="RS88" s="277">
        <v>0</v>
      </c>
      <c r="RT88" s="277">
        <v>19</v>
      </c>
      <c r="RU88" s="277">
        <v>0</v>
      </c>
      <c r="RV88" s="277">
        <v>0</v>
      </c>
      <c r="RW88" s="277">
        <v>19</v>
      </c>
      <c r="RX88" s="277">
        <v>0</v>
      </c>
      <c r="RY88" s="277">
        <v>15</v>
      </c>
      <c r="RZ88" s="277">
        <v>16</v>
      </c>
      <c r="SA88" s="277">
        <v>0</v>
      </c>
      <c r="SB88" s="277">
        <v>0</v>
      </c>
      <c r="SC88" s="277">
        <v>29</v>
      </c>
      <c r="SD88" s="277">
        <v>0</v>
      </c>
      <c r="SE88" s="277">
        <v>23</v>
      </c>
      <c r="SF88" s="277">
        <v>0</v>
      </c>
      <c r="SG88" s="277">
        <v>0</v>
      </c>
      <c r="SH88" s="277">
        <v>0</v>
      </c>
      <c r="SI88" s="277">
        <v>33</v>
      </c>
      <c r="SJ88" s="277">
        <v>0</v>
      </c>
      <c r="SK88" s="277">
        <v>0</v>
      </c>
      <c r="SL88" s="277">
        <v>11</v>
      </c>
      <c r="SM88" s="277">
        <v>0</v>
      </c>
      <c r="SN88" s="277">
        <v>0</v>
      </c>
      <c r="SO88" s="277">
        <v>0</v>
      </c>
      <c r="SP88" s="277">
        <v>0</v>
      </c>
      <c r="SQ88" s="277">
        <v>0</v>
      </c>
      <c r="SR88" s="277">
        <v>0</v>
      </c>
      <c r="SS88" s="277">
        <v>0</v>
      </c>
      <c r="ST88" s="277">
        <v>0</v>
      </c>
      <c r="SU88" s="277">
        <v>0</v>
      </c>
      <c r="SV88" s="277">
        <v>0</v>
      </c>
      <c r="SW88" s="277">
        <v>0</v>
      </c>
      <c r="SX88" s="277">
        <v>0</v>
      </c>
      <c r="SY88" s="277">
        <v>0</v>
      </c>
      <c r="SZ88" s="277">
        <v>0</v>
      </c>
      <c r="TA88" s="277">
        <v>15</v>
      </c>
      <c r="TB88" s="277">
        <v>0</v>
      </c>
      <c r="TC88" s="277">
        <v>22</v>
      </c>
      <c r="TD88" s="277">
        <v>13</v>
      </c>
      <c r="TE88" s="277">
        <v>0</v>
      </c>
      <c r="TF88" s="277">
        <v>0</v>
      </c>
      <c r="TG88" s="277">
        <v>20</v>
      </c>
      <c r="TH88" s="277">
        <v>0</v>
      </c>
      <c r="TI88" s="277">
        <v>25</v>
      </c>
      <c r="TJ88" s="277">
        <v>0</v>
      </c>
      <c r="TK88" s="277">
        <v>0</v>
      </c>
      <c r="TL88" s="277">
        <v>0</v>
      </c>
      <c r="TM88" s="277">
        <v>1</v>
      </c>
      <c r="TN88" s="277">
        <v>0</v>
      </c>
      <c r="TO88" s="277">
        <v>0</v>
      </c>
      <c r="TP88" s="277">
        <v>0</v>
      </c>
      <c r="TQ88" s="277">
        <v>0</v>
      </c>
      <c r="TR88" s="277">
        <v>0</v>
      </c>
      <c r="TS88" s="277">
        <v>15</v>
      </c>
      <c r="TT88" s="277">
        <v>0</v>
      </c>
      <c r="TU88" s="277">
        <v>0</v>
      </c>
      <c r="TV88" s="277">
        <v>11</v>
      </c>
      <c r="TW88" s="277">
        <v>0</v>
      </c>
      <c r="TX88" s="277">
        <v>0</v>
      </c>
      <c r="TY88" s="277">
        <v>11</v>
      </c>
      <c r="TZ88" s="277">
        <v>0</v>
      </c>
      <c r="UA88" s="277">
        <v>0</v>
      </c>
      <c r="UB88" s="277">
        <v>11</v>
      </c>
      <c r="UC88" s="277">
        <v>0</v>
      </c>
      <c r="UD88" s="277">
        <v>0</v>
      </c>
      <c r="UE88" s="277">
        <v>11</v>
      </c>
      <c r="UF88" s="277">
        <v>0</v>
      </c>
      <c r="UG88" s="277">
        <v>0</v>
      </c>
      <c r="UH88" s="277">
        <v>0</v>
      </c>
      <c r="UI88" s="277">
        <v>0</v>
      </c>
      <c r="UJ88" s="277">
        <v>0</v>
      </c>
      <c r="UK88" s="277">
        <v>0</v>
      </c>
      <c r="UL88" s="277">
        <v>0</v>
      </c>
      <c r="UM88" s="277">
        <v>0</v>
      </c>
      <c r="UN88" s="277">
        <v>11</v>
      </c>
      <c r="UO88" s="277">
        <v>0</v>
      </c>
      <c r="UP88" s="277">
        <v>0</v>
      </c>
      <c r="UQ88" s="277">
        <v>11</v>
      </c>
      <c r="UR88" s="277">
        <v>0</v>
      </c>
      <c r="US88" s="277">
        <v>0</v>
      </c>
      <c r="UT88" s="277">
        <v>12</v>
      </c>
      <c r="UU88" s="277">
        <v>0</v>
      </c>
      <c r="UV88" s="277">
        <v>0</v>
      </c>
      <c r="UW88" s="277">
        <v>11</v>
      </c>
      <c r="UX88" s="277">
        <v>0</v>
      </c>
      <c r="UY88" s="277">
        <v>0</v>
      </c>
      <c r="UZ88" s="277">
        <v>14</v>
      </c>
      <c r="VA88" s="277">
        <v>0</v>
      </c>
      <c r="VB88" s="277">
        <v>0</v>
      </c>
      <c r="VC88" s="277">
        <v>0</v>
      </c>
      <c r="VD88" s="277">
        <v>0</v>
      </c>
      <c r="VE88" s="277">
        <v>0</v>
      </c>
      <c r="VF88" s="277">
        <v>15</v>
      </c>
      <c r="VG88" s="277">
        <v>0</v>
      </c>
      <c r="VH88" s="277">
        <v>0</v>
      </c>
      <c r="VI88" s="277">
        <v>8</v>
      </c>
      <c r="VJ88" s="277">
        <v>0</v>
      </c>
      <c r="VK88" s="277">
        <v>0</v>
      </c>
      <c r="VL88" s="277">
        <v>0</v>
      </c>
      <c r="VM88" s="277">
        <v>0</v>
      </c>
      <c r="VN88" s="277">
        <v>0</v>
      </c>
      <c r="VO88" s="277">
        <v>0</v>
      </c>
      <c r="VP88" s="277">
        <v>0</v>
      </c>
      <c r="VQ88" s="277">
        <v>0</v>
      </c>
      <c r="VR88" s="277">
        <v>0</v>
      </c>
      <c r="VS88" s="277">
        <v>0</v>
      </c>
      <c r="VT88" s="277">
        <v>0</v>
      </c>
      <c r="VU88" s="277">
        <v>0</v>
      </c>
      <c r="VV88" s="277">
        <v>0</v>
      </c>
      <c r="VW88" s="277">
        <v>0</v>
      </c>
      <c r="VX88" s="277">
        <v>0</v>
      </c>
      <c r="VY88" s="277">
        <v>0</v>
      </c>
      <c r="VZ88" s="277">
        <v>0</v>
      </c>
      <c r="WA88" s="277">
        <v>0</v>
      </c>
      <c r="WB88" s="277">
        <v>0</v>
      </c>
      <c r="WC88" s="277">
        <v>0</v>
      </c>
      <c r="WD88" s="277">
        <v>6</v>
      </c>
      <c r="WE88" s="277">
        <v>0</v>
      </c>
      <c r="WF88" s="277">
        <v>0</v>
      </c>
      <c r="WG88" s="277">
        <v>0</v>
      </c>
      <c r="WH88" s="277">
        <v>0</v>
      </c>
      <c r="WI88" s="277">
        <v>0</v>
      </c>
      <c r="WJ88" s="277">
        <v>8</v>
      </c>
      <c r="WK88" s="277">
        <v>0</v>
      </c>
      <c r="WL88" s="277">
        <v>0</v>
      </c>
      <c r="WM88" s="277">
        <v>4</v>
      </c>
      <c r="WN88" s="277">
        <v>0</v>
      </c>
      <c r="WO88" s="277">
        <v>0</v>
      </c>
      <c r="WP88" s="277">
        <v>7</v>
      </c>
      <c r="WQ88" s="277">
        <v>0</v>
      </c>
      <c r="WR88" s="277">
        <v>0</v>
      </c>
      <c r="WS88" s="277">
        <v>0</v>
      </c>
      <c r="WT88" s="277">
        <v>0</v>
      </c>
      <c r="WU88" s="277">
        <v>0</v>
      </c>
      <c r="WV88" s="277">
        <v>0</v>
      </c>
      <c r="WW88" s="277">
        <v>0</v>
      </c>
      <c r="WX88" s="277">
        <v>0</v>
      </c>
      <c r="WY88" s="277">
        <v>0</v>
      </c>
      <c r="WZ88" s="277">
        <v>0</v>
      </c>
      <c r="XA88" s="277">
        <v>0</v>
      </c>
      <c r="XB88" s="277">
        <v>0</v>
      </c>
      <c r="XC88" s="277">
        <v>0</v>
      </c>
      <c r="XD88" s="277">
        <v>0</v>
      </c>
      <c r="XE88" s="277">
        <v>0</v>
      </c>
      <c r="XF88" s="277">
        <v>0</v>
      </c>
      <c r="XG88" s="277">
        <v>0</v>
      </c>
      <c r="XH88" s="277">
        <v>15</v>
      </c>
      <c r="XI88" s="277">
        <v>0</v>
      </c>
      <c r="XJ88" s="277">
        <v>0</v>
      </c>
      <c r="XK88" s="277">
        <v>0</v>
      </c>
      <c r="XL88" s="277">
        <v>0</v>
      </c>
      <c r="XM88" s="277">
        <v>0</v>
      </c>
      <c r="XN88" s="277">
        <v>14</v>
      </c>
      <c r="XO88" s="277">
        <v>0</v>
      </c>
      <c r="XP88" s="277">
        <v>0</v>
      </c>
      <c r="XQ88" s="277">
        <v>19</v>
      </c>
      <c r="XR88" s="277">
        <v>0</v>
      </c>
      <c r="XS88" s="277">
        <v>0</v>
      </c>
      <c r="XT88" s="277">
        <v>0</v>
      </c>
      <c r="XU88" s="277">
        <v>0</v>
      </c>
      <c r="XV88" s="277">
        <v>0</v>
      </c>
      <c r="XW88" s="277">
        <v>0</v>
      </c>
      <c r="XX88" s="277">
        <v>0</v>
      </c>
      <c r="XY88" s="277">
        <v>0</v>
      </c>
      <c r="XZ88" s="277">
        <v>0</v>
      </c>
      <c r="YA88" s="277">
        <v>0</v>
      </c>
      <c r="YB88" s="277">
        <v>0</v>
      </c>
      <c r="YC88" s="277">
        <v>0</v>
      </c>
      <c r="YD88" s="277">
        <v>0</v>
      </c>
      <c r="YE88" s="277">
        <v>0</v>
      </c>
      <c r="YF88" s="277">
        <v>0</v>
      </c>
      <c r="YG88" s="277">
        <v>0</v>
      </c>
      <c r="YH88" s="277">
        <v>0</v>
      </c>
      <c r="YI88" s="277">
        <v>0</v>
      </c>
      <c r="YJ88" s="277">
        <v>0</v>
      </c>
      <c r="YK88" s="277">
        <v>0</v>
      </c>
      <c r="YL88" s="277">
        <v>14</v>
      </c>
      <c r="YM88" s="277">
        <v>0</v>
      </c>
      <c r="YN88" s="277">
        <v>0</v>
      </c>
      <c r="YO88" s="277">
        <v>0</v>
      </c>
      <c r="YP88" s="277">
        <v>0</v>
      </c>
      <c r="YQ88" s="277">
        <v>0</v>
      </c>
      <c r="YR88" s="277">
        <v>18</v>
      </c>
      <c r="YS88" s="277">
        <v>0</v>
      </c>
      <c r="YT88" s="277">
        <v>0</v>
      </c>
      <c r="YU88" s="277">
        <v>16</v>
      </c>
      <c r="YV88" s="277">
        <v>0</v>
      </c>
      <c r="YW88" s="277">
        <v>0</v>
      </c>
      <c r="YX88" s="277">
        <v>0</v>
      </c>
      <c r="YY88" s="277">
        <v>0</v>
      </c>
      <c r="YZ88" s="277">
        <v>0</v>
      </c>
      <c r="ZA88" s="277">
        <v>0</v>
      </c>
      <c r="ZB88" s="277">
        <v>0</v>
      </c>
      <c r="ZC88" s="277">
        <v>0</v>
      </c>
      <c r="ZD88" s="277">
        <v>0</v>
      </c>
      <c r="ZE88" s="277">
        <v>0</v>
      </c>
      <c r="ZF88" s="277">
        <v>0</v>
      </c>
      <c r="ZG88" s="277">
        <v>0</v>
      </c>
      <c r="ZH88" s="277">
        <v>0</v>
      </c>
      <c r="ZI88" s="277">
        <v>0</v>
      </c>
      <c r="ZJ88" s="277">
        <v>0</v>
      </c>
      <c r="ZK88" s="277">
        <v>0</v>
      </c>
      <c r="ZL88" s="277">
        <v>0</v>
      </c>
      <c r="ZM88" s="277">
        <v>0</v>
      </c>
      <c r="ZN88" s="277">
        <v>0</v>
      </c>
      <c r="ZO88" s="277">
        <v>0</v>
      </c>
      <c r="ZP88" s="277">
        <v>13</v>
      </c>
      <c r="ZQ88" s="277">
        <v>0</v>
      </c>
      <c r="ZR88" s="277">
        <v>14</v>
      </c>
      <c r="ZS88" s="277">
        <v>0</v>
      </c>
      <c r="ZT88" s="277">
        <v>0</v>
      </c>
      <c r="ZU88" s="277">
        <v>0</v>
      </c>
      <c r="ZV88" s="277">
        <v>1</v>
      </c>
      <c r="ZW88" s="277">
        <v>0</v>
      </c>
      <c r="ZX88" s="277">
        <v>0</v>
      </c>
      <c r="ZY88" s="277">
        <v>0</v>
      </c>
      <c r="ZZ88" s="277">
        <v>0</v>
      </c>
      <c r="AAA88" s="277">
        <v>0</v>
      </c>
      <c r="AAB88" s="277">
        <v>0</v>
      </c>
      <c r="AAC88" s="277">
        <v>0</v>
      </c>
      <c r="AAD88" s="277">
        <v>0</v>
      </c>
      <c r="AAE88" s="277">
        <v>0</v>
      </c>
      <c r="AAF88" s="277">
        <v>0</v>
      </c>
      <c r="AAG88" s="277">
        <v>0</v>
      </c>
      <c r="AAH88" s="277">
        <v>0</v>
      </c>
      <c r="AAI88" s="277">
        <v>0</v>
      </c>
      <c r="AAJ88" s="277">
        <v>0</v>
      </c>
      <c r="AAK88" s="277">
        <v>0</v>
      </c>
      <c r="AAL88" s="277">
        <v>0</v>
      </c>
      <c r="AAM88" s="277">
        <v>0</v>
      </c>
      <c r="AAN88" s="277">
        <v>0</v>
      </c>
      <c r="AAO88" s="277">
        <v>0</v>
      </c>
      <c r="AAP88" s="277">
        <v>0</v>
      </c>
      <c r="AAQ88" s="277">
        <v>0</v>
      </c>
      <c r="AAR88" s="277">
        <v>0</v>
      </c>
      <c r="AAS88" s="277">
        <v>0</v>
      </c>
      <c r="AAT88" s="181"/>
    </row>
    <row r="89" spans="3:722" x14ac:dyDescent="0.3">
      <c r="C89">
        <f>VLOOKUP($F89,Old!$C$23:$G$42,5,FALSE)</f>
        <v>0.2</v>
      </c>
      <c r="D89" s="3" t="s">
        <v>457</v>
      </c>
      <c r="F89" s="3">
        <v>666517</v>
      </c>
      <c r="G89" s="3" t="s">
        <v>294</v>
      </c>
      <c r="H89" s="275">
        <f t="shared" si="143"/>
        <v>18.568181818181817</v>
      </c>
      <c r="I89" s="135" t="str">
        <f t="shared" si="143"/>
        <v/>
      </c>
      <c r="J89" s="276">
        <f t="shared" si="143"/>
        <v>17.8</v>
      </c>
      <c r="K89" s="275" cm="1">
        <f t="array" ref="K89">IFERROR(_xlfn.STDEV.S(IF(($AA$19:$AAN$19=K$20)*($AF89:$AAS89&gt;10), $AF89:$AAS89)),"")</f>
        <v>5.1235785426254976</v>
      </c>
      <c r="L89" s="135" t="str" cm="1">
        <f t="array" ref="L89">IFERROR(_xlfn.STDEV.S(IF(($AA$19:$AAN$19=L$20)*($AF89:$AAS89&gt;10), $AF89:$AAS89)),"")</f>
        <v/>
      </c>
      <c r="M89" s="276" cm="1">
        <f t="array" ref="M89">IFERROR(_xlfn.STDEV.S(IF(($AA$19:$AAN$19=M$20)*($AF89:$AAS89&gt;10), $AF89:$AAS89)),"")</f>
        <v>4.6180424196269216</v>
      </c>
      <c r="N89" s="275">
        <f t="shared" si="144"/>
        <v>32</v>
      </c>
      <c r="O89" s="135">
        <f t="shared" si="144"/>
        <v>0</v>
      </c>
      <c r="P89" s="276">
        <f t="shared" si="144"/>
        <v>29</v>
      </c>
      <c r="Q89" s="275">
        <f t="shared" si="145"/>
        <v>18.3</v>
      </c>
      <c r="R89" s="135">
        <f t="shared" si="145"/>
        <v>22</v>
      </c>
      <c r="S89" s="135">
        <f t="shared" si="145"/>
        <v>18.818181818181817</v>
      </c>
      <c r="T89" s="135">
        <f t="shared" si="145"/>
        <v>19.571428571428573</v>
      </c>
      <c r="U89" s="276">
        <f t="shared" si="145"/>
        <v>15.75</v>
      </c>
      <c r="V89" s="275" t="str">
        <f t="shared" si="145"/>
        <v/>
      </c>
      <c r="W89" s="135" t="str">
        <f t="shared" si="145"/>
        <v/>
      </c>
      <c r="X89" s="135" t="str">
        <f t="shared" si="145"/>
        <v/>
      </c>
      <c r="Y89" s="135" t="str">
        <f t="shared" si="145"/>
        <v/>
      </c>
      <c r="Z89" s="276" t="str">
        <f t="shared" si="145"/>
        <v/>
      </c>
      <c r="AA89" s="275">
        <f t="shared" si="145"/>
        <v>17.416666666666668</v>
      </c>
      <c r="AB89" s="135">
        <f t="shared" si="145"/>
        <v>20.666666666666668</v>
      </c>
      <c r="AC89" s="135" t="str">
        <f t="shared" si="145"/>
        <v/>
      </c>
      <c r="AD89" s="135">
        <f t="shared" si="145"/>
        <v>17</v>
      </c>
      <c r="AE89" s="276" t="str">
        <f t="shared" si="145"/>
        <v/>
      </c>
      <c r="AF89" s="277">
        <v>0</v>
      </c>
      <c r="AG89" s="277">
        <v>0</v>
      </c>
      <c r="AH89" s="277">
        <v>0</v>
      </c>
      <c r="AI89" s="277">
        <v>0</v>
      </c>
      <c r="AJ89" s="277">
        <v>0</v>
      </c>
      <c r="AK89" s="277">
        <v>0</v>
      </c>
      <c r="AL89" s="277">
        <v>0</v>
      </c>
      <c r="AM89" s="277">
        <v>0</v>
      </c>
      <c r="AN89" s="277">
        <v>0</v>
      </c>
      <c r="AO89" s="277">
        <v>0</v>
      </c>
      <c r="AP89" s="277">
        <v>0</v>
      </c>
      <c r="AQ89" s="277">
        <v>0</v>
      </c>
      <c r="AR89" s="277">
        <v>0</v>
      </c>
      <c r="AS89" s="277">
        <v>0</v>
      </c>
      <c r="AT89" s="277">
        <v>0</v>
      </c>
      <c r="AU89" s="277">
        <v>20</v>
      </c>
      <c r="AV89" s="277">
        <v>0</v>
      </c>
      <c r="AW89" s="277">
        <v>14</v>
      </c>
      <c r="AX89" s="277">
        <v>0</v>
      </c>
      <c r="AY89" s="277">
        <v>0</v>
      </c>
      <c r="AZ89" s="277">
        <v>0</v>
      </c>
      <c r="BA89" s="277">
        <v>0</v>
      </c>
      <c r="BB89" s="277">
        <v>0</v>
      </c>
      <c r="BC89" s="277">
        <v>0</v>
      </c>
      <c r="BD89" s="277">
        <v>0</v>
      </c>
      <c r="BE89" s="277">
        <v>0</v>
      </c>
      <c r="BF89" s="277">
        <v>0</v>
      </c>
      <c r="BG89" s="277">
        <v>0</v>
      </c>
      <c r="BH89" s="277">
        <v>0</v>
      </c>
      <c r="BI89" s="277">
        <v>0</v>
      </c>
      <c r="BJ89" s="277">
        <v>10</v>
      </c>
      <c r="BK89" s="277">
        <v>0</v>
      </c>
      <c r="BL89" s="277">
        <v>0</v>
      </c>
      <c r="BM89" s="277">
        <v>0</v>
      </c>
      <c r="BN89" s="277">
        <v>0</v>
      </c>
      <c r="BO89" s="277">
        <v>0</v>
      </c>
      <c r="BP89" s="277">
        <v>8</v>
      </c>
      <c r="BQ89" s="277">
        <v>0</v>
      </c>
      <c r="BR89" s="277">
        <v>0</v>
      </c>
      <c r="BS89" s="277">
        <v>0</v>
      </c>
      <c r="BT89" s="277">
        <v>0</v>
      </c>
      <c r="BU89" s="277">
        <v>7</v>
      </c>
      <c r="BV89" s="277">
        <v>0</v>
      </c>
      <c r="BW89" s="277">
        <v>0</v>
      </c>
      <c r="BX89" s="277">
        <v>0</v>
      </c>
      <c r="BY89" s="277">
        <v>0</v>
      </c>
      <c r="BZ89" s="277">
        <v>0</v>
      </c>
      <c r="CA89" s="277">
        <v>0</v>
      </c>
      <c r="CB89" s="277">
        <v>0</v>
      </c>
      <c r="CC89" s="277">
        <v>0</v>
      </c>
      <c r="CD89" s="277">
        <v>14</v>
      </c>
      <c r="CE89" s="277">
        <v>0</v>
      </c>
      <c r="CF89" s="277">
        <v>0</v>
      </c>
      <c r="CG89" s="277">
        <v>0</v>
      </c>
      <c r="CH89" s="277">
        <v>0</v>
      </c>
      <c r="CI89" s="277">
        <v>0</v>
      </c>
      <c r="CJ89" s="277">
        <v>0</v>
      </c>
      <c r="CK89" s="277">
        <v>0</v>
      </c>
      <c r="CL89" s="277">
        <v>0</v>
      </c>
      <c r="CM89" s="277">
        <v>0</v>
      </c>
      <c r="CN89" s="277">
        <v>10</v>
      </c>
      <c r="CO89" s="277">
        <v>0</v>
      </c>
      <c r="CP89" s="277">
        <v>12</v>
      </c>
      <c r="CQ89" s="277">
        <v>0</v>
      </c>
      <c r="CR89" s="277">
        <v>0</v>
      </c>
      <c r="CS89" s="277">
        <v>0</v>
      </c>
      <c r="CT89" s="277">
        <v>0</v>
      </c>
      <c r="CU89" s="277">
        <v>0</v>
      </c>
      <c r="CV89" s="277">
        <v>0</v>
      </c>
      <c r="CW89" s="277">
        <v>0</v>
      </c>
      <c r="CX89" s="277">
        <v>0</v>
      </c>
      <c r="CY89" s="277">
        <v>10</v>
      </c>
      <c r="CZ89" s="277">
        <v>0</v>
      </c>
      <c r="DA89" s="277">
        <v>0</v>
      </c>
      <c r="DB89" s="277">
        <v>0</v>
      </c>
      <c r="DC89" s="277">
        <v>10</v>
      </c>
      <c r="DD89" s="277">
        <v>0</v>
      </c>
      <c r="DE89" s="277">
        <v>11</v>
      </c>
      <c r="DF89" s="277">
        <v>0</v>
      </c>
      <c r="DG89" s="277">
        <v>0</v>
      </c>
      <c r="DH89" s="277">
        <v>0</v>
      </c>
      <c r="DI89" s="277">
        <v>0</v>
      </c>
      <c r="DJ89" s="277">
        <v>0</v>
      </c>
      <c r="DK89" s="277">
        <v>0</v>
      </c>
      <c r="DL89" s="277">
        <v>0</v>
      </c>
      <c r="DM89" s="277">
        <v>0</v>
      </c>
      <c r="DN89" s="277">
        <v>0</v>
      </c>
      <c r="DO89" s="277">
        <v>0</v>
      </c>
      <c r="DP89" s="277">
        <v>0</v>
      </c>
      <c r="DQ89" s="277">
        <v>0</v>
      </c>
      <c r="DR89" s="277">
        <v>10</v>
      </c>
      <c r="DS89" s="277">
        <v>0</v>
      </c>
      <c r="DT89" s="277">
        <v>18</v>
      </c>
      <c r="DU89" s="277">
        <v>0</v>
      </c>
      <c r="DV89" s="277">
        <v>0</v>
      </c>
      <c r="DW89" s="277">
        <v>0</v>
      </c>
      <c r="DX89" s="277">
        <v>0</v>
      </c>
      <c r="DY89" s="277">
        <v>0</v>
      </c>
      <c r="DZ89" s="277">
        <v>0</v>
      </c>
      <c r="EA89" s="277">
        <v>0</v>
      </c>
      <c r="EB89" s="277">
        <v>0</v>
      </c>
      <c r="EC89" s="277">
        <v>0</v>
      </c>
      <c r="ED89" s="277">
        <v>0</v>
      </c>
      <c r="EE89" s="277">
        <v>0</v>
      </c>
      <c r="EF89" s="277">
        <v>0</v>
      </c>
      <c r="EG89" s="277">
        <v>0</v>
      </c>
      <c r="EH89" s="277">
        <v>0</v>
      </c>
      <c r="EI89" s="277">
        <v>0</v>
      </c>
      <c r="EJ89" s="277">
        <v>0</v>
      </c>
      <c r="EK89" s="277">
        <v>0</v>
      </c>
      <c r="EL89" s="277">
        <v>5</v>
      </c>
      <c r="EM89" s="277">
        <v>10</v>
      </c>
      <c r="EN89" s="277">
        <v>0</v>
      </c>
      <c r="EO89" s="277">
        <v>0</v>
      </c>
      <c r="EP89" s="277">
        <v>0</v>
      </c>
      <c r="EQ89" s="277">
        <v>0</v>
      </c>
      <c r="ER89" s="277">
        <v>0</v>
      </c>
      <c r="ES89" s="277">
        <v>0</v>
      </c>
      <c r="ET89" s="277">
        <v>0</v>
      </c>
      <c r="EU89" s="277">
        <v>0</v>
      </c>
      <c r="EV89" s="277">
        <v>18</v>
      </c>
      <c r="EW89" s="277">
        <v>0</v>
      </c>
      <c r="EX89" s="277">
        <v>0</v>
      </c>
      <c r="EY89" s="277">
        <v>0</v>
      </c>
      <c r="EZ89" s="277">
        <v>0</v>
      </c>
      <c r="FA89" s="277">
        <v>0</v>
      </c>
      <c r="FB89" s="277">
        <v>6</v>
      </c>
      <c r="FC89" s="277">
        <v>0</v>
      </c>
      <c r="FD89" s="277">
        <v>0</v>
      </c>
      <c r="FE89" s="277">
        <v>0</v>
      </c>
      <c r="FF89" s="277">
        <v>0</v>
      </c>
      <c r="FG89" s="277">
        <v>0</v>
      </c>
      <c r="FH89" s="277">
        <v>0</v>
      </c>
      <c r="FI89" s="277">
        <v>0</v>
      </c>
      <c r="FJ89" s="277">
        <v>0</v>
      </c>
      <c r="FK89" s="277">
        <v>0</v>
      </c>
      <c r="FL89" s="277">
        <v>0</v>
      </c>
      <c r="FM89" s="277">
        <v>17</v>
      </c>
      <c r="FN89" s="277">
        <v>0</v>
      </c>
      <c r="FO89" s="277">
        <v>0</v>
      </c>
      <c r="FP89" s="277">
        <v>0</v>
      </c>
      <c r="FQ89" s="277">
        <v>7</v>
      </c>
      <c r="FR89" s="277">
        <v>0</v>
      </c>
      <c r="FS89" s="277">
        <v>0</v>
      </c>
      <c r="FT89" s="277">
        <v>0</v>
      </c>
      <c r="FU89" s="277">
        <v>0</v>
      </c>
      <c r="FV89" s="277">
        <v>0</v>
      </c>
      <c r="FW89" s="277">
        <v>0</v>
      </c>
      <c r="FX89" s="277">
        <v>0</v>
      </c>
      <c r="FY89" s="277">
        <v>0</v>
      </c>
      <c r="FZ89" s="277">
        <v>0</v>
      </c>
      <c r="GA89" s="277">
        <v>0</v>
      </c>
      <c r="GB89" s="277">
        <v>18</v>
      </c>
      <c r="GC89" s="277">
        <v>0</v>
      </c>
      <c r="GD89" s="277">
        <v>0</v>
      </c>
      <c r="GE89" s="277">
        <v>0</v>
      </c>
      <c r="GF89" s="277">
        <v>6</v>
      </c>
      <c r="GG89" s="277">
        <v>0</v>
      </c>
      <c r="GH89" s="277">
        <v>0</v>
      </c>
      <c r="GI89" s="277">
        <v>6</v>
      </c>
      <c r="GJ89" s="277">
        <v>0</v>
      </c>
      <c r="GK89" s="277">
        <v>18</v>
      </c>
      <c r="GL89" s="277">
        <v>0</v>
      </c>
      <c r="GM89" s="277">
        <v>0</v>
      </c>
      <c r="GN89" s="277">
        <v>0</v>
      </c>
      <c r="GO89" s="277">
        <v>0</v>
      </c>
      <c r="GP89" s="277">
        <v>0</v>
      </c>
      <c r="GQ89" s="277">
        <v>17</v>
      </c>
      <c r="GR89" s="277">
        <v>0</v>
      </c>
      <c r="GS89" s="277">
        <v>0</v>
      </c>
      <c r="GT89" s="277">
        <v>0</v>
      </c>
      <c r="GU89" s="277">
        <v>3</v>
      </c>
      <c r="GV89" s="277">
        <v>0</v>
      </c>
      <c r="GW89" s="277">
        <v>0</v>
      </c>
      <c r="GX89" s="277">
        <v>0</v>
      </c>
      <c r="GY89" s="277">
        <v>0</v>
      </c>
      <c r="GZ89" s="277">
        <v>18</v>
      </c>
      <c r="HA89" s="277">
        <v>0</v>
      </c>
      <c r="HB89" s="277">
        <v>0</v>
      </c>
      <c r="HC89" s="277">
        <v>0</v>
      </c>
      <c r="HD89" s="277">
        <v>11</v>
      </c>
      <c r="HE89" s="277">
        <v>0</v>
      </c>
      <c r="HF89" s="277">
        <v>0</v>
      </c>
      <c r="HG89" s="277">
        <v>0</v>
      </c>
      <c r="HH89" s="277">
        <v>0</v>
      </c>
      <c r="HI89" s="277">
        <v>0</v>
      </c>
      <c r="HJ89" s="277">
        <v>0</v>
      </c>
      <c r="HK89" s="277">
        <v>0</v>
      </c>
      <c r="HL89" s="277">
        <v>0</v>
      </c>
      <c r="HM89" s="277">
        <v>5</v>
      </c>
      <c r="HN89" s="277">
        <v>0</v>
      </c>
      <c r="HO89" s="277">
        <v>0</v>
      </c>
      <c r="HP89" s="277">
        <v>0</v>
      </c>
      <c r="HQ89" s="277">
        <v>0</v>
      </c>
      <c r="HR89" s="277">
        <v>0</v>
      </c>
      <c r="HS89" s="277">
        <v>17</v>
      </c>
      <c r="HT89" s="277">
        <v>0</v>
      </c>
      <c r="HU89" s="277">
        <v>19</v>
      </c>
      <c r="HV89" s="277">
        <v>0</v>
      </c>
      <c r="HW89" s="277">
        <v>0</v>
      </c>
      <c r="HX89" s="277">
        <v>0</v>
      </c>
      <c r="HY89" s="277">
        <v>0</v>
      </c>
      <c r="HZ89" s="277">
        <v>0</v>
      </c>
      <c r="IA89" s="277">
        <v>0</v>
      </c>
      <c r="IB89" s="277">
        <v>0</v>
      </c>
      <c r="IC89" s="277">
        <v>0</v>
      </c>
      <c r="ID89" s="277">
        <v>0</v>
      </c>
      <c r="IE89" s="277">
        <v>0</v>
      </c>
      <c r="IF89" s="277">
        <v>0</v>
      </c>
      <c r="IG89" s="277">
        <v>0</v>
      </c>
      <c r="IH89" s="277">
        <v>14</v>
      </c>
      <c r="II89" s="277">
        <v>0</v>
      </c>
      <c r="IJ89" s="277">
        <v>18</v>
      </c>
      <c r="IK89" s="277">
        <v>0</v>
      </c>
      <c r="IL89" s="277">
        <v>0</v>
      </c>
      <c r="IM89" s="277">
        <v>0</v>
      </c>
      <c r="IN89" s="277">
        <v>5</v>
      </c>
      <c r="IO89" s="277">
        <v>0</v>
      </c>
      <c r="IP89" s="277">
        <v>0</v>
      </c>
      <c r="IQ89" s="277">
        <v>4</v>
      </c>
      <c r="IR89" s="277">
        <v>0</v>
      </c>
      <c r="IS89" s="277">
        <v>0</v>
      </c>
      <c r="IT89" s="277">
        <v>0</v>
      </c>
      <c r="IU89" s="277">
        <v>0</v>
      </c>
      <c r="IV89" s="277">
        <v>0</v>
      </c>
      <c r="IW89" s="277">
        <v>0</v>
      </c>
      <c r="IX89" s="277">
        <v>0</v>
      </c>
      <c r="IY89" s="277">
        <v>9</v>
      </c>
      <c r="IZ89" s="277">
        <v>0</v>
      </c>
      <c r="JA89" s="277">
        <v>0</v>
      </c>
      <c r="JB89" s="277">
        <v>0</v>
      </c>
      <c r="JC89" s="277">
        <v>0</v>
      </c>
      <c r="JD89" s="277">
        <v>0</v>
      </c>
      <c r="JE89" s="277">
        <v>0</v>
      </c>
      <c r="JF89" s="277">
        <v>0</v>
      </c>
      <c r="JG89" s="277">
        <v>0</v>
      </c>
      <c r="JH89" s="277">
        <v>9</v>
      </c>
      <c r="JI89" s="277">
        <v>1</v>
      </c>
      <c r="JJ89" s="277">
        <v>0</v>
      </c>
      <c r="JK89" s="277">
        <v>0</v>
      </c>
      <c r="JL89" s="277">
        <v>0</v>
      </c>
      <c r="JM89" s="277">
        <v>0</v>
      </c>
      <c r="JN89" s="277">
        <v>0</v>
      </c>
      <c r="JO89" s="277">
        <v>0</v>
      </c>
      <c r="JP89" s="277">
        <v>0</v>
      </c>
      <c r="JQ89" s="277">
        <v>0</v>
      </c>
      <c r="JR89" s="277">
        <v>16</v>
      </c>
      <c r="JS89" s="277">
        <v>0</v>
      </c>
      <c r="JT89" s="277">
        <v>0</v>
      </c>
      <c r="JU89" s="277">
        <v>0</v>
      </c>
      <c r="JV89" s="277">
        <v>0</v>
      </c>
      <c r="JW89" s="277">
        <v>0</v>
      </c>
      <c r="JX89" s="277">
        <v>0</v>
      </c>
      <c r="JY89" s="277">
        <v>0</v>
      </c>
      <c r="JZ89" s="277">
        <v>0</v>
      </c>
      <c r="KA89" s="277">
        <v>16</v>
      </c>
      <c r="KB89" s="277">
        <v>0</v>
      </c>
      <c r="KC89" s="277">
        <v>0</v>
      </c>
      <c r="KD89" s="277">
        <v>0</v>
      </c>
      <c r="KE89" s="277">
        <v>0</v>
      </c>
      <c r="KF89" s="277">
        <v>0</v>
      </c>
      <c r="KG89" s="277">
        <v>0</v>
      </c>
      <c r="KH89" s="277">
        <v>0</v>
      </c>
      <c r="KI89" s="277">
        <v>0</v>
      </c>
      <c r="KJ89" s="277">
        <v>0</v>
      </c>
      <c r="KK89" s="277">
        <v>0</v>
      </c>
      <c r="KL89" s="277">
        <v>0</v>
      </c>
      <c r="KM89" s="277">
        <v>0</v>
      </c>
      <c r="KN89" s="277">
        <v>0</v>
      </c>
      <c r="KO89" s="277">
        <v>0</v>
      </c>
      <c r="KP89" s="277">
        <v>11</v>
      </c>
      <c r="KQ89" s="277">
        <v>0</v>
      </c>
      <c r="KR89" s="277">
        <v>0</v>
      </c>
      <c r="KS89" s="277">
        <v>0</v>
      </c>
      <c r="KT89" s="277">
        <v>0</v>
      </c>
      <c r="KU89" s="277">
        <v>0</v>
      </c>
      <c r="KV89" s="277">
        <v>0</v>
      </c>
      <c r="KW89" s="277">
        <v>0</v>
      </c>
      <c r="KX89" s="277">
        <v>0</v>
      </c>
      <c r="KY89" s="277">
        <v>0</v>
      </c>
      <c r="KZ89" s="277">
        <v>0</v>
      </c>
      <c r="LA89" s="277">
        <v>0</v>
      </c>
      <c r="LB89" s="277">
        <v>0</v>
      </c>
      <c r="LC89" s="277">
        <v>0</v>
      </c>
      <c r="LD89" s="277">
        <v>0</v>
      </c>
      <c r="LE89" s="277">
        <v>0</v>
      </c>
      <c r="LF89" s="277">
        <v>0</v>
      </c>
      <c r="LG89" s="277">
        <v>0</v>
      </c>
      <c r="LH89" s="277">
        <v>0</v>
      </c>
      <c r="LI89" s="277">
        <v>0</v>
      </c>
      <c r="LJ89" s="277">
        <v>8</v>
      </c>
      <c r="LK89" s="277">
        <v>0</v>
      </c>
      <c r="LL89" s="277">
        <v>0</v>
      </c>
      <c r="LM89" s="277">
        <v>0</v>
      </c>
      <c r="LN89" s="277">
        <v>0</v>
      </c>
      <c r="LO89" s="277">
        <v>0</v>
      </c>
      <c r="LP89" s="277">
        <v>0</v>
      </c>
      <c r="LQ89" s="277">
        <v>0</v>
      </c>
      <c r="LR89" s="277">
        <v>0</v>
      </c>
      <c r="LS89" s="277">
        <v>0</v>
      </c>
      <c r="LT89" s="277">
        <v>0</v>
      </c>
      <c r="LU89" s="277">
        <v>0</v>
      </c>
      <c r="LV89" s="277">
        <v>0</v>
      </c>
      <c r="LW89" s="277">
        <v>0</v>
      </c>
      <c r="LX89" s="277">
        <v>0</v>
      </c>
      <c r="LY89" s="277">
        <v>0</v>
      </c>
      <c r="LZ89" s="277">
        <v>0</v>
      </c>
      <c r="MA89" s="277">
        <v>0</v>
      </c>
      <c r="MB89" s="277">
        <v>0</v>
      </c>
      <c r="MC89" s="277">
        <v>0</v>
      </c>
      <c r="MD89" s="277">
        <v>0</v>
      </c>
      <c r="ME89" s="277">
        <v>0</v>
      </c>
      <c r="MF89" s="277">
        <v>3</v>
      </c>
      <c r="MG89" s="277">
        <v>0</v>
      </c>
      <c r="MH89" s="277">
        <v>0</v>
      </c>
      <c r="MI89" s="277">
        <v>0</v>
      </c>
      <c r="MJ89" s="277">
        <v>0</v>
      </c>
      <c r="MK89" s="277">
        <v>0</v>
      </c>
      <c r="ML89" s="277">
        <v>0</v>
      </c>
      <c r="MM89" s="277">
        <v>0</v>
      </c>
      <c r="MN89" s="277">
        <v>29</v>
      </c>
      <c r="MO89" s="277">
        <v>0</v>
      </c>
      <c r="MP89" s="277">
        <v>0</v>
      </c>
      <c r="MQ89" s="277">
        <v>0</v>
      </c>
      <c r="MR89" s="277">
        <v>0</v>
      </c>
      <c r="MS89" s="277">
        <v>0</v>
      </c>
      <c r="MT89" s="277">
        <v>0</v>
      </c>
      <c r="MU89" s="277">
        <v>0</v>
      </c>
      <c r="MV89" s="277">
        <v>0</v>
      </c>
      <c r="MW89" s="277">
        <v>0</v>
      </c>
      <c r="MX89" s="277">
        <v>24</v>
      </c>
      <c r="MY89" s="277">
        <v>0</v>
      </c>
      <c r="MZ89" s="277">
        <v>0</v>
      </c>
      <c r="NA89" s="277">
        <v>0</v>
      </c>
      <c r="NB89" s="277">
        <v>0</v>
      </c>
      <c r="NC89" s="277">
        <v>2</v>
      </c>
      <c r="ND89" s="277">
        <v>0</v>
      </c>
      <c r="NE89" s="277">
        <v>0</v>
      </c>
      <c r="NF89" s="277">
        <v>0</v>
      </c>
      <c r="NG89" s="277">
        <v>30</v>
      </c>
      <c r="NH89" s="277">
        <v>0</v>
      </c>
      <c r="NI89" s="277">
        <v>0</v>
      </c>
      <c r="NJ89" s="277">
        <v>3</v>
      </c>
      <c r="NK89" s="277">
        <v>0</v>
      </c>
      <c r="NL89" s="277">
        <v>0</v>
      </c>
      <c r="NM89" s="277">
        <v>3</v>
      </c>
      <c r="NN89" s="277">
        <v>0</v>
      </c>
      <c r="NO89" s="277">
        <v>0</v>
      </c>
      <c r="NP89" s="277">
        <v>0</v>
      </c>
      <c r="NQ89" s="277">
        <v>0</v>
      </c>
      <c r="NR89" s="277">
        <v>0</v>
      </c>
      <c r="NS89" s="277">
        <v>3</v>
      </c>
      <c r="NT89" s="277">
        <v>0</v>
      </c>
      <c r="NU89" s="277">
        <v>0</v>
      </c>
      <c r="NV89" s="277">
        <v>0</v>
      </c>
      <c r="NW89" s="277">
        <v>0</v>
      </c>
      <c r="NX89" s="277">
        <v>0</v>
      </c>
      <c r="NY89" s="277">
        <v>8</v>
      </c>
      <c r="NZ89" s="277">
        <v>0</v>
      </c>
      <c r="OA89" s="277">
        <v>0</v>
      </c>
      <c r="OB89" s="277">
        <v>20</v>
      </c>
      <c r="OC89" s="277">
        <v>0</v>
      </c>
      <c r="OD89" s="277">
        <v>0</v>
      </c>
      <c r="OE89" s="277">
        <v>0</v>
      </c>
      <c r="OF89" s="277">
        <v>0</v>
      </c>
      <c r="OG89" s="277">
        <v>0</v>
      </c>
      <c r="OH89" s="277">
        <v>20</v>
      </c>
      <c r="OI89" s="277">
        <v>0</v>
      </c>
      <c r="OJ89" s="277">
        <v>0</v>
      </c>
      <c r="OK89" s="277">
        <v>0</v>
      </c>
      <c r="OL89" s="277">
        <v>0</v>
      </c>
      <c r="OM89" s="277">
        <v>0</v>
      </c>
      <c r="ON89" s="277">
        <v>20</v>
      </c>
      <c r="OO89" s="277">
        <v>0</v>
      </c>
      <c r="OP89" s="277">
        <v>0</v>
      </c>
      <c r="OQ89" s="277">
        <v>22</v>
      </c>
      <c r="OR89" s="277">
        <v>0</v>
      </c>
      <c r="OS89" s="277">
        <v>22</v>
      </c>
      <c r="OT89" s="277">
        <v>0</v>
      </c>
      <c r="OU89" s="277">
        <v>0</v>
      </c>
      <c r="OV89" s="277">
        <v>0</v>
      </c>
      <c r="OW89" s="277">
        <v>21</v>
      </c>
      <c r="OX89" s="277">
        <v>0</v>
      </c>
      <c r="OY89" s="277">
        <v>0</v>
      </c>
      <c r="OZ89" s="277">
        <v>14</v>
      </c>
      <c r="PA89" s="277">
        <v>0</v>
      </c>
      <c r="PB89" s="277">
        <v>23</v>
      </c>
      <c r="PC89" s="277">
        <v>0</v>
      </c>
      <c r="PD89" s="277">
        <v>0</v>
      </c>
      <c r="PE89" s="277">
        <v>0</v>
      </c>
      <c r="PF89" s="277">
        <v>23</v>
      </c>
      <c r="PG89" s="277">
        <v>0</v>
      </c>
      <c r="PH89" s="277">
        <v>26</v>
      </c>
      <c r="PI89" s="277">
        <v>30</v>
      </c>
      <c r="PJ89" s="277">
        <v>0</v>
      </c>
      <c r="PK89" s="277">
        <v>0</v>
      </c>
      <c r="PL89" s="277">
        <v>26</v>
      </c>
      <c r="PM89" s="277">
        <v>0</v>
      </c>
      <c r="PN89" s="277">
        <v>0</v>
      </c>
      <c r="PO89" s="277">
        <v>0</v>
      </c>
      <c r="PP89" s="277">
        <v>0</v>
      </c>
      <c r="PQ89" s="277">
        <v>0</v>
      </c>
      <c r="PR89" s="277">
        <v>0</v>
      </c>
      <c r="PS89" s="277">
        <v>0</v>
      </c>
      <c r="PT89" s="277">
        <v>0</v>
      </c>
      <c r="PU89" s="277">
        <v>20</v>
      </c>
      <c r="PV89" s="277">
        <v>0</v>
      </c>
      <c r="PW89" s="277">
        <v>17</v>
      </c>
      <c r="PX89" s="277">
        <v>0</v>
      </c>
      <c r="PY89" s="277">
        <v>0</v>
      </c>
      <c r="PZ89" s="277">
        <v>0</v>
      </c>
      <c r="QA89" s="277">
        <v>18</v>
      </c>
      <c r="QB89" s="277">
        <v>0</v>
      </c>
      <c r="QC89" s="277">
        <v>0</v>
      </c>
      <c r="QD89" s="277">
        <v>0</v>
      </c>
      <c r="QE89" s="277">
        <v>0</v>
      </c>
      <c r="QF89" s="277">
        <v>10</v>
      </c>
      <c r="QG89" s="277">
        <v>0</v>
      </c>
      <c r="QH89" s="277">
        <v>0</v>
      </c>
      <c r="QI89" s="277">
        <v>0</v>
      </c>
      <c r="QJ89" s="277">
        <v>28</v>
      </c>
      <c r="QK89" s="277">
        <v>0</v>
      </c>
      <c r="QL89" s="277">
        <v>0</v>
      </c>
      <c r="QM89" s="277">
        <v>0</v>
      </c>
      <c r="QN89" s="277">
        <v>0</v>
      </c>
      <c r="QO89" s="277">
        <v>0</v>
      </c>
      <c r="QP89" s="277">
        <v>21</v>
      </c>
      <c r="QQ89" s="277">
        <v>0</v>
      </c>
      <c r="QR89" s="277">
        <v>0</v>
      </c>
      <c r="QS89" s="277">
        <v>6</v>
      </c>
      <c r="QT89" s="277">
        <v>0</v>
      </c>
      <c r="QU89" s="277">
        <v>0</v>
      </c>
      <c r="QV89" s="277">
        <v>0</v>
      </c>
      <c r="QW89" s="277">
        <v>0</v>
      </c>
      <c r="QX89" s="277">
        <v>0</v>
      </c>
      <c r="QY89" s="277">
        <v>21</v>
      </c>
      <c r="QZ89" s="277">
        <v>0</v>
      </c>
      <c r="RA89" s="277">
        <v>0</v>
      </c>
      <c r="RB89" s="277">
        <v>0</v>
      </c>
      <c r="RC89" s="277">
        <v>0</v>
      </c>
      <c r="RD89" s="277">
        <v>0</v>
      </c>
      <c r="RE89" s="277">
        <v>18</v>
      </c>
      <c r="RF89" s="277">
        <v>0</v>
      </c>
      <c r="RG89" s="277">
        <v>0</v>
      </c>
      <c r="RH89" s="277">
        <v>17</v>
      </c>
      <c r="RI89" s="277">
        <v>0</v>
      </c>
      <c r="RJ89" s="277">
        <v>0</v>
      </c>
      <c r="RK89" s="277">
        <v>0</v>
      </c>
      <c r="RL89" s="277">
        <v>0</v>
      </c>
      <c r="RM89" s="277">
        <v>0</v>
      </c>
      <c r="RN89" s="277">
        <v>22</v>
      </c>
      <c r="RO89" s="277">
        <v>0</v>
      </c>
      <c r="RP89" s="277">
        <v>6</v>
      </c>
      <c r="RQ89" s="277">
        <v>0</v>
      </c>
      <c r="RR89" s="277">
        <v>0</v>
      </c>
      <c r="RS89" s="277">
        <v>0</v>
      </c>
      <c r="RT89" s="277">
        <v>15</v>
      </c>
      <c r="RU89" s="277">
        <v>0</v>
      </c>
      <c r="RV89" s="277">
        <v>0</v>
      </c>
      <c r="RW89" s="277">
        <v>0</v>
      </c>
      <c r="RX89" s="277">
        <v>0</v>
      </c>
      <c r="RY89" s="277">
        <v>11</v>
      </c>
      <c r="RZ89" s="277">
        <v>0</v>
      </c>
      <c r="SA89" s="277">
        <v>0</v>
      </c>
      <c r="SB89" s="277">
        <v>0</v>
      </c>
      <c r="SC89" s="277">
        <v>0</v>
      </c>
      <c r="SD89" s="277">
        <v>0</v>
      </c>
      <c r="SE89" s="277">
        <v>0</v>
      </c>
      <c r="SF89" s="277">
        <v>0</v>
      </c>
      <c r="SG89" s="277">
        <v>0</v>
      </c>
      <c r="SH89" s="277">
        <v>0</v>
      </c>
      <c r="SI89" s="277">
        <v>0</v>
      </c>
      <c r="SJ89" s="277">
        <v>0</v>
      </c>
      <c r="SK89" s="277">
        <v>0</v>
      </c>
      <c r="SL89" s="277">
        <v>0</v>
      </c>
      <c r="SM89" s="277">
        <v>0</v>
      </c>
      <c r="SN89" s="277">
        <v>0</v>
      </c>
      <c r="SO89" s="277">
        <v>0</v>
      </c>
      <c r="SP89" s="277">
        <v>0</v>
      </c>
      <c r="SQ89" s="277">
        <v>0</v>
      </c>
      <c r="SR89" s="277">
        <v>0</v>
      </c>
      <c r="SS89" s="277">
        <v>0</v>
      </c>
      <c r="ST89" s="277">
        <v>0</v>
      </c>
      <c r="SU89" s="277">
        <v>0</v>
      </c>
      <c r="SV89" s="277">
        <v>0</v>
      </c>
      <c r="SW89" s="277">
        <v>0</v>
      </c>
      <c r="SX89" s="277">
        <v>0</v>
      </c>
      <c r="SY89" s="277">
        <v>0</v>
      </c>
      <c r="SZ89" s="277">
        <v>0</v>
      </c>
      <c r="TA89" s="277">
        <v>16</v>
      </c>
      <c r="TB89" s="277">
        <v>0</v>
      </c>
      <c r="TC89" s="277">
        <v>15</v>
      </c>
      <c r="TD89" s="277">
        <v>14</v>
      </c>
      <c r="TE89" s="277">
        <v>0</v>
      </c>
      <c r="TF89" s="277">
        <v>0</v>
      </c>
      <c r="TG89" s="277">
        <v>18</v>
      </c>
      <c r="TH89" s="277">
        <v>0</v>
      </c>
      <c r="TI89" s="277">
        <v>6</v>
      </c>
      <c r="TJ89" s="277">
        <v>0</v>
      </c>
      <c r="TK89" s="277">
        <v>0</v>
      </c>
      <c r="TL89" s="277">
        <v>0</v>
      </c>
      <c r="TM89" s="277">
        <v>0</v>
      </c>
      <c r="TN89" s="277">
        <v>0</v>
      </c>
      <c r="TO89" s="277">
        <v>0</v>
      </c>
      <c r="TP89" s="277">
        <v>0</v>
      </c>
      <c r="TQ89" s="277">
        <v>0</v>
      </c>
      <c r="TR89" s="277">
        <v>0</v>
      </c>
      <c r="TS89" s="277">
        <v>0</v>
      </c>
      <c r="TT89" s="277">
        <v>0</v>
      </c>
      <c r="TU89" s="277">
        <v>0</v>
      </c>
      <c r="TV89" s="277">
        <v>10</v>
      </c>
      <c r="TW89" s="277">
        <v>0</v>
      </c>
      <c r="TX89" s="277">
        <v>0</v>
      </c>
      <c r="TY89" s="277">
        <v>5</v>
      </c>
      <c r="TZ89" s="277">
        <v>0</v>
      </c>
      <c r="UA89" s="277">
        <v>0</v>
      </c>
      <c r="UB89" s="277">
        <v>2</v>
      </c>
      <c r="UC89" s="277">
        <v>0</v>
      </c>
      <c r="UD89" s="277">
        <v>0</v>
      </c>
      <c r="UE89" s="277">
        <v>7</v>
      </c>
      <c r="UF89" s="277">
        <v>0</v>
      </c>
      <c r="UG89" s="277">
        <v>0</v>
      </c>
      <c r="UH89" s="277">
        <v>7</v>
      </c>
      <c r="UI89" s="277">
        <v>0</v>
      </c>
      <c r="UJ89" s="277">
        <v>0</v>
      </c>
      <c r="UK89" s="277">
        <v>0</v>
      </c>
      <c r="UL89" s="277">
        <v>0</v>
      </c>
      <c r="UM89" s="277">
        <v>0</v>
      </c>
      <c r="UN89" s="277">
        <v>14</v>
      </c>
      <c r="UO89" s="277">
        <v>0</v>
      </c>
      <c r="UP89" s="277">
        <v>0</v>
      </c>
      <c r="UQ89" s="277">
        <v>0</v>
      </c>
      <c r="UR89" s="277">
        <v>0</v>
      </c>
      <c r="US89" s="277">
        <v>0</v>
      </c>
      <c r="UT89" s="277">
        <v>14</v>
      </c>
      <c r="UU89" s="277">
        <v>0</v>
      </c>
      <c r="UV89" s="277">
        <v>0</v>
      </c>
      <c r="UW89" s="277">
        <v>13</v>
      </c>
      <c r="UX89" s="277">
        <v>0</v>
      </c>
      <c r="UY89" s="277">
        <v>0</v>
      </c>
      <c r="UZ89" s="277">
        <v>17</v>
      </c>
      <c r="VA89" s="277">
        <v>0</v>
      </c>
      <c r="VB89" s="277">
        <v>0</v>
      </c>
      <c r="VC89" s="277">
        <v>0</v>
      </c>
      <c r="VD89" s="277">
        <v>0</v>
      </c>
      <c r="VE89" s="277">
        <v>0</v>
      </c>
      <c r="VF89" s="277">
        <v>13</v>
      </c>
      <c r="VG89" s="277">
        <v>0</v>
      </c>
      <c r="VH89" s="277">
        <v>0</v>
      </c>
      <c r="VI89" s="277">
        <v>32</v>
      </c>
      <c r="VJ89" s="277">
        <v>0</v>
      </c>
      <c r="VK89" s="277">
        <v>0</v>
      </c>
      <c r="VL89" s="277">
        <v>0</v>
      </c>
      <c r="VM89" s="277">
        <v>0</v>
      </c>
      <c r="VN89" s="277">
        <v>0</v>
      </c>
      <c r="VO89" s="277">
        <v>0</v>
      </c>
      <c r="VP89" s="277">
        <v>0</v>
      </c>
      <c r="VQ89" s="277">
        <v>0</v>
      </c>
      <c r="VR89" s="277">
        <v>0</v>
      </c>
      <c r="VS89" s="277">
        <v>0</v>
      </c>
      <c r="VT89" s="277">
        <v>0</v>
      </c>
      <c r="VU89" s="277">
        <v>0</v>
      </c>
      <c r="VV89" s="277">
        <v>0</v>
      </c>
      <c r="VW89" s="277">
        <v>0</v>
      </c>
      <c r="VX89" s="277">
        <v>0</v>
      </c>
      <c r="VY89" s="277">
        <v>0</v>
      </c>
      <c r="VZ89" s="277">
        <v>0</v>
      </c>
      <c r="WA89" s="277">
        <v>0</v>
      </c>
      <c r="WB89" s="277">
        <v>0</v>
      </c>
      <c r="WC89" s="277">
        <v>0</v>
      </c>
      <c r="WD89" s="277">
        <v>8</v>
      </c>
      <c r="WE89" s="277">
        <v>0</v>
      </c>
      <c r="WF89" s="277">
        <v>0</v>
      </c>
      <c r="WG89" s="277">
        <v>0</v>
      </c>
      <c r="WH89" s="277">
        <v>0</v>
      </c>
      <c r="WI89" s="277">
        <v>0</v>
      </c>
      <c r="WJ89" s="277">
        <v>6</v>
      </c>
      <c r="WK89" s="277">
        <v>0</v>
      </c>
      <c r="WL89" s="277">
        <v>0</v>
      </c>
      <c r="WM89" s="277">
        <v>8</v>
      </c>
      <c r="WN89" s="277">
        <v>0</v>
      </c>
      <c r="WO89" s="277">
        <v>0</v>
      </c>
      <c r="WP89" s="277">
        <v>8</v>
      </c>
      <c r="WQ89" s="277">
        <v>0</v>
      </c>
      <c r="WR89" s="277">
        <v>0</v>
      </c>
      <c r="WS89" s="277">
        <v>8</v>
      </c>
      <c r="WT89" s="277">
        <v>0</v>
      </c>
      <c r="WU89" s="277">
        <v>0</v>
      </c>
      <c r="WV89" s="277">
        <v>0</v>
      </c>
      <c r="WW89" s="277">
        <v>0</v>
      </c>
      <c r="WX89" s="277">
        <v>0</v>
      </c>
      <c r="WY89" s="277">
        <v>8</v>
      </c>
      <c r="WZ89" s="277">
        <v>0</v>
      </c>
      <c r="XA89" s="277">
        <v>0</v>
      </c>
      <c r="XB89" s="277">
        <v>8</v>
      </c>
      <c r="XC89" s="277">
        <v>0</v>
      </c>
      <c r="XD89" s="277">
        <v>0</v>
      </c>
      <c r="XE89" s="277">
        <v>8</v>
      </c>
      <c r="XF89" s="277">
        <v>0</v>
      </c>
      <c r="XG89" s="277">
        <v>0</v>
      </c>
      <c r="XH89" s="277">
        <v>9</v>
      </c>
      <c r="XI89" s="277">
        <v>0</v>
      </c>
      <c r="XJ89" s="277">
        <v>0</v>
      </c>
      <c r="XK89" s="277">
        <v>0</v>
      </c>
      <c r="XL89" s="277">
        <v>0</v>
      </c>
      <c r="XM89" s="277">
        <v>0</v>
      </c>
      <c r="XN89" s="277">
        <v>9</v>
      </c>
      <c r="XO89" s="277">
        <v>0</v>
      </c>
      <c r="XP89" s="277">
        <v>0</v>
      </c>
      <c r="XQ89" s="277">
        <v>9</v>
      </c>
      <c r="XR89" s="277">
        <v>0</v>
      </c>
      <c r="XS89" s="277">
        <v>0</v>
      </c>
      <c r="XT89" s="277">
        <v>9</v>
      </c>
      <c r="XU89" s="277">
        <v>0</v>
      </c>
      <c r="XV89" s="277">
        <v>0</v>
      </c>
      <c r="XW89" s="277">
        <v>20</v>
      </c>
      <c r="XX89" s="277">
        <v>0</v>
      </c>
      <c r="XY89" s="277">
        <v>0</v>
      </c>
      <c r="XZ89" s="277">
        <v>0</v>
      </c>
      <c r="YA89" s="277">
        <v>0</v>
      </c>
      <c r="YB89" s="277">
        <v>0</v>
      </c>
      <c r="YC89" s="277">
        <v>4</v>
      </c>
      <c r="YD89" s="277">
        <v>0</v>
      </c>
      <c r="YE89" s="277">
        <v>0</v>
      </c>
      <c r="YF89" s="277">
        <v>0</v>
      </c>
      <c r="YG89" s="277">
        <v>0</v>
      </c>
      <c r="YH89" s="277">
        <v>0</v>
      </c>
      <c r="YI89" s="277">
        <v>0</v>
      </c>
      <c r="YJ89" s="277">
        <v>0</v>
      </c>
      <c r="YK89" s="277">
        <v>0</v>
      </c>
      <c r="YL89" s="277">
        <v>11</v>
      </c>
      <c r="YM89" s="277">
        <v>0</v>
      </c>
      <c r="YN89" s="277">
        <v>0</v>
      </c>
      <c r="YO89" s="277">
        <v>0</v>
      </c>
      <c r="YP89" s="277">
        <v>0</v>
      </c>
      <c r="YQ89" s="277">
        <v>0</v>
      </c>
      <c r="YR89" s="277">
        <v>19</v>
      </c>
      <c r="YS89" s="277">
        <v>0</v>
      </c>
      <c r="YT89" s="277">
        <v>0</v>
      </c>
      <c r="YU89" s="277">
        <v>14</v>
      </c>
      <c r="YV89" s="277">
        <v>0</v>
      </c>
      <c r="YW89" s="277">
        <v>0</v>
      </c>
      <c r="YX89" s="277">
        <v>16</v>
      </c>
      <c r="YY89" s="277">
        <v>0</v>
      </c>
      <c r="YZ89" s="277">
        <v>0</v>
      </c>
      <c r="ZA89" s="277">
        <v>0</v>
      </c>
      <c r="ZB89" s="277">
        <v>0</v>
      </c>
      <c r="ZC89" s="277">
        <v>0</v>
      </c>
      <c r="ZD89" s="277">
        <v>0</v>
      </c>
      <c r="ZE89" s="277">
        <v>0</v>
      </c>
      <c r="ZF89" s="277">
        <v>0</v>
      </c>
      <c r="ZG89" s="277">
        <v>0</v>
      </c>
      <c r="ZH89" s="277">
        <v>0</v>
      </c>
      <c r="ZI89" s="277">
        <v>0</v>
      </c>
      <c r="ZJ89" s="277">
        <v>0</v>
      </c>
      <c r="ZK89" s="277">
        <v>0</v>
      </c>
      <c r="ZL89" s="277">
        <v>0</v>
      </c>
      <c r="ZM89" s="277">
        <v>0</v>
      </c>
      <c r="ZN89" s="277">
        <v>0</v>
      </c>
      <c r="ZO89" s="277">
        <v>0</v>
      </c>
      <c r="ZP89" s="277">
        <v>13</v>
      </c>
      <c r="ZQ89" s="277">
        <v>0</v>
      </c>
      <c r="ZR89" s="277">
        <v>0</v>
      </c>
      <c r="ZS89" s="277">
        <v>0</v>
      </c>
      <c r="ZT89" s="277">
        <v>0</v>
      </c>
      <c r="ZU89" s="277">
        <v>0</v>
      </c>
      <c r="ZV89" s="277">
        <v>20</v>
      </c>
      <c r="ZW89" s="277">
        <v>0</v>
      </c>
      <c r="ZX89" s="277">
        <v>0</v>
      </c>
      <c r="ZY89" s="277">
        <v>8</v>
      </c>
      <c r="ZZ89" s="277">
        <v>0</v>
      </c>
      <c r="AAA89" s="277">
        <v>0</v>
      </c>
      <c r="AAB89" s="277">
        <v>0</v>
      </c>
      <c r="AAC89" s="277">
        <v>0</v>
      </c>
      <c r="AAD89" s="277">
        <v>0</v>
      </c>
      <c r="AAE89" s="277">
        <v>0</v>
      </c>
      <c r="AAF89" s="277">
        <v>0</v>
      </c>
      <c r="AAG89" s="277">
        <v>0</v>
      </c>
      <c r="AAH89" s="277">
        <v>0</v>
      </c>
      <c r="AAI89" s="277">
        <v>0</v>
      </c>
      <c r="AAJ89" s="277">
        <v>19</v>
      </c>
      <c r="AAK89" s="277">
        <v>0</v>
      </c>
      <c r="AAL89" s="277">
        <v>0</v>
      </c>
      <c r="AAM89" s="277">
        <v>0</v>
      </c>
      <c r="AAN89" s="277">
        <v>0</v>
      </c>
      <c r="AAO89" s="277">
        <v>0</v>
      </c>
      <c r="AAP89" s="277">
        <v>0</v>
      </c>
      <c r="AAQ89" s="277">
        <v>0</v>
      </c>
      <c r="AAR89" s="277">
        <v>0</v>
      </c>
      <c r="AAS89" s="277">
        <v>0</v>
      </c>
      <c r="AAT89" s="181"/>
    </row>
    <row r="90" spans="3:722" x14ac:dyDescent="0.3">
      <c r="C90">
        <f>VLOOKUP($F90,Old!$C$23:$G$42,5,FALSE)</f>
        <v>1</v>
      </c>
      <c r="D90" s="3" t="s">
        <v>458</v>
      </c>
      <c r="F90" s="3">
        <v>666518</v>
      </c>
      <c r="G90" s="3" t="s">
        <v>79</v>
      </c>
      <c r="H90" s="275" t="str">
        <f t="shared" si="143"/>
        <v/>
      </c>
      <c r="I90" s="135">
        <f t="shared" si="143"/>
        <v>43.176470588235297</v>
      </c>
      <c r="J90" s="276" t="str">
        <f t="shared" si="143"/>
        <v/>
      </c>
      <c r="K90" s="275" t="str" cm="1">
        <f t="array" ref="K90">IFERROR(_xlfn.STDEV.S(IF(($AA$19:$AAN$19=K$20)*($AF90:$AAS90&gt;10), $AF90:$AAS90)),"")</f>
        <v/>
      </c>
      <c r="L90" s="135" cm="1">
        <f t="array" ref="L90">IFERROR(_xlfn.STDEV.S(IF(($AA$19:$AAN$19=L$20)*($AF90:$AAS90&gt;10), $AF90:$AAS90)),"")</f>
        <v>20.322358614562759</v>
      </c>
      <c r="M90" s="276" t="str" cm="1">
        <f t="array" ref="M90">IFERROR(_xlfn.STDEV.S(IF(($AA$19:$AAN$19=M$20)*($AF90:$AAS90&gt;10), $AF90:$AAS90)),"")</f>
        <v/>
      </c>
      <c r="N90" s="275">
        <f t="shared" si="144"/>
        <v>0</v>
      </c>
      <c r="O90" s="135">
        <f t="shared" si="144"/>
        <v>100</v>
      </c>
      <c r="P90" s="276">
        <f t="shared" si="144"/>
        <v>0</v>
      </c>
      <c r="Q90" s="275" t="str">
        <f t="shared" si="145"/>
        <v/>
      </c>
      <c r="R90" s="135" t="str">
        <f t="shared" si="145"/>
        <v/>
      </c>
      <c r="S90" s="135" t="str">
        <f t="shared" si="145"/>
        <v/>
      </c>
      <c r="T90" s="135" t="str">
        <f t="shared" si="145"/>
        <v/>
      </c>
      <c r="U90" s="276" t="str">
        <f t="shared" si="145"/>
        <v/>
      </c>
      <c r="V90" s="275">
        <f t="shared" si="145"/>
        <v>46.586206896551722</v>
      </c>
      <c r="W90" s="135">
        <f t="shared" si="145"/>
        <v>48.564102564102562</v>
      </c>
      <c r="X90" s="135">
        <f t="shared" si="145"/>
        <v>42.902439024390247</v>
      </c>
      <c r="Y90" s="135">
        <f t="shared" si="145"/>
        <v>39.9375</v>
      </c>
      <c r="Z90" s="276">
        <f t="shared" si="145"/>
        <v>36.482758620689658</v>
      </c>
      <c r="AA90" s="275" t="str">
        <f t="shared" si="145"/>
        <v/>
      </c>
      <c r="AB90" s="135" t="str">
        <f t="shared" si="145"/>
        <v/>
      </c>
      <c r="AC90" s="135" t="str">
        <f t="shared" si="145"/>
        <v/>
      </c>
      <c r="AD90" s="135" t="str">
        <f t="shared" si="145"/>
        <v/>
      </c>
      <c r="AE90" s="276" t="str">
        <f t="shared" si="145"/>
        <v/>
      </c>
      <c r="AF90" s="277">
        <v>0</v>
      </c>
      <c r="AG90" s="277">
        <v>0</v>
      </c>
      <c r="AH90" s="277">
        <v>0</v>
      </c>
      <c r="AI90" s="277">
        <v>0</v>
      </c>
      <c r="AJ90" s="277">
        <v>0</v>
      </c>
      <c r="AK90" s="277">
        <v>0</v>
      </c>
      <c r="AL90" s="277">
        <v>0</v>
      </c>
      <c r="AM90" s="277">
        <v>0</v>
      </c>
      <c r="AN90" s="277">
        <v>0</v>
      </c>
      <c r="AO90" s="277">
        <v>0</v>
      </c>
      <c r="AP90" s="277">
        <v>0</v>
      </c>
      <c r="AQ90" s="277">
        <v>0</v>
      </c>
      <c r="AR90" s="277">
        <v>0</v>
      </c>
      <c r="AS90" s="277">
        <v>0</v>
      </c>
      <c r="AT90" s="277">
        <v>0</v>
      </c>
      <c r="AU90" s="277">
        <v>0</v>
      </c>
      <c r="AV90" s="277">
        <v>20</v>
      </c>
      <c r="AW90" s="277">
        <v>0</v>
      </c>
      <c r="AX90" s="277">
        <v>0</v>
      </c>
      <c r="AY90" s="277">
        <v>12</v>
      </c>
      <c r="AZ90" s="277">
        <v>0</v>
      </c>
      <c r="BA90" s="277">
        <v>0</v>
      </c>
      <c r="BB90" s="277">
        <v>20</v>
      </c>
      <c r="BC90" s="277">
        <v>0</v>
      </c>
      <c r="BD90" s="277">
        <v>0</v>
      </c>
      <c r="BE90" s="277">
        <v>12</v>
      </c>
      <c r="BF90" s="277">
        <v>0</v>
      </c>
      <c r="BG90" s="277">
        <v>0</v>
      </c>
      <c r="BH90" s="277">
        <v>0</v>
      </c>
      <c r="BI90" s="277">
        <v>0</v>
      </c>
      <c r="BJ90" s="277">
        <v>0</v>
      </c>
      <c r="BK90" s="277">
        <v>20</v>
      </c>
      <c r="BL90" s="277">
        <v>0</v>
      </c>
      <c r="BM90" s="277">
        <v>0</v>
      </c>
      <c r="BN90" s="277">
        <v>13</v>
      </c>
      <c r="BO90" s="277">
        <v>0</v>
      </c>
      <c r="BP90" s="277">
        <v>0</v>
      </c>
      <c r="BQ90" s="277">
        <v>30</v>
      </c>
      <c r="BR90" s="277">
        <v>0</v>
      </c>
      <c r="BS90" s="277">
        <v>0</v>
      </c>
      <c r="BT90" s="277">
        <v>20</v>
      </c>
      <c r="BU90" s="277">
        <v>0</v>
      </c>
      <c r="BV90" s="277">
        <v>0</v>
      </c>
      <c r="BW90" s="277">
        <v>0</v>
      </c>
      <c r="BX90" s="277">
        <v>0</v>
      </c>
      <c r="BY90" s="277">
        <v>0</v>
      </c>
      <c r="BZ90" s="277">
        <v>0</v>
      </c>
      <c r="CA90" s="277">
        <v>0</v>
      </c>
      <c r="CB90" s="277">
        <v>0</v>
      </c>
      <c r="CC90" s="277">
        <v>5</v>
      </c>
      <c r="CD90" s="277">
        <v>0</v>
      </c>
      <c r="CE90" s="277">
        <v>0</v>
      </c>
      <c r="CF90" s="277">
        <v>0</v>
      </c>
      <c r="CG90" s="277">
        <v>0</v>
      </c>
      <c r="CH90" s="277">
        <v>0</v>
      </c>
      <c r="CI90" s="277">
        <v>0</v>
      </c>
      <c r="CJ90" s="277">
        <v>0</v>
      </c>
      <c r="CK90" s="277">
        <v>0</v>
      </c>
      <c r="CL90" s="277">
        <v>27</v>
      </c>
      <c r="CM90" s="277">
        <v>0</v>
      </c>
      <c r="CN90" s="277">
        <v>0</v>
      </c>
      <c r="CO90" s="277">
        <v>9</v>
      </c>
      <c r="CP90" s="277">
        <v>0</v>
      </c>
      <c r="CQ90" s="277">
        <v>0</v>
      </c>
      <c r="CR90" s="277">
        <v>10</v>
      </c>
      <c r="CS90" s="277">
        <v>0</v>
      </c>
      <c r="CT90" s="277">
        <v>0</v>
      </c>
      <c r="CU90" s="277">
        <v>18</v>
      </c>
      <c r="CV90" s="277">
        <v>0</v>
      </c>
      <c r="CW90" s="277">
        <v>0</v>
      </c>
      <c r="CX90" s="277">
        <v>12</v>
      </c>
      <c r="CY90" s="277">
        <v>0</v>
      </c>
      <c r="CZ90" s="277">
        <v>0</v>
      </c>
      <c r="DA90" s="277">
        <v>22</v>
      </c>
      <c r="DB90" s="277">
        <v>0</v>
      </c>
      <c r="DC90" s="277">
        <v>0</v>
      </c>
      <c r="DD90" s="277">
        <v>0</v>
      </c>
      <c r="DE90" s="277">
        <v>0</v>
      </c>
      <c r="DF90" s="277">
        <v>0</v>
      </c>
      <c r="DG90" s="277">
        <v>0</v>
      </c>
      <c r="DH90" s="277">
        <v>0</v>
      </c>
      <c r="DI90" s="277">
        <v>0</v>
      </c>
      <c r="DJ90" s="277">
        <v>16</v>
      </c>
      <c r="DK90" s="277">
        <v>0</v>
      </c>
      <c r="DL90" s="277">
        <v>0</v>
      </c>
      <c r="DM90" s="277">
        <v>11</v>
      </c>
      <c r="DN90" s="277">
        <v>0</v>
      </c>
      <c r="DO90" s="277">
        <v>0</v>
      </c>
      <c r="DP90" s="277">
        <v>10</v>
      </c>
      <c r="DQ90" s="277">
        <v>0</v>
      </c>
      <c r="DR90" s="277">
        <v>0</v>
      </c>
      <c r="DS90" s="277">
        <v>0</v>
      </c>
      <c r="DT90" s="277">
        <v>0</v>
      </c>
      <c r="DU90" s="277">
        <v>0</v>
      </c>
      <c r="DV90" s="277">
        <v>23</v>
      </c>
      <c r="DW90" s="277">
        <v>0</v>
      </c>
      <c r="DX90" s="277">
        <v>0</v>
      </c>
      <c r="DY90" s="277">
        <v>12</v>
      </c>
      <c r="DZ90" s="277">
        <v>0</v>
      </c>
      <c r="EA90" s="277">
        <v>0</v>
      </c>
      <c r="EB90" s="277">
        <v>20</v>
      </c>
      <c r="EC90" s="277">
        <v>0</v>
      </c>
      <c r="ED90" s="277">
        <v>0</v>
      </c>
      <c r="EE90" s="277">
        <v>20</v>
      </c>
      <c r="EF90" s="277">
        <v>0</v>
      </c>
      <c r="EG90" s="277">
        <v>0</v>
      </c>
      <c r="EH90" s="277">
        <v>0</v>
      </c>
      <c r="EI90" s="277">
        <v>0</v>
      </c>
      <c r="EJ90" s="277">
        <v>0</v>
      </c>
      <c r="EK90" s="277">
        <v>45</v>
      </c>
      <c r="EL90" s="277">
        <v>0</v>
      </c>
      <c r="EM90" s="277">
        <v>0</v>
      </c>
      <c r="EN90" s="277">
        <v>0</v>
      </c>
      <c r="EO90" s="277">
        <v>0</v>
      </c>
      <c r="EP90" s="277">
        <v>0</v>
      </c>
      <c r="EQ90" s="277">
        <v>0</v>
      </c>
      <c r="ER90" s="277">
        <v>0</v>
      </c>
      <c r="ES90" s="277">
        <v>0</v>
      </c>
      <c r="ET90" s="277">
        <v>13</v>
      </c>
      <c r="EU90" s="277">
        <v>0</v>
      </c>
      <c r="EV90" s="277">
        <v>0</v>
      </c>
      <c r="EW90" s="277">
        <v>22</v>
      </c>
      <c r="EX90" s="277">
        <v>0</v>
      </c>
      <c r="EY90" s="277">
        <v>0</v>
      </c>
      <c r="EZ90" s="277">
        <v>19</v>
      </c>
      <c r="FA90" s="277">
        <v>0</v>
      </c>
      <c r="FB90" s="277">
        <v>0</v>
      </c>
      <c r="FC90" s="277">
        <v>26</v>
      </c>
      <c r="FD90" s="277">
        <v>0</v>
      </c>
      <c r="FE90" s="277">
        <v>0</v>
      </c>
      <c r="FF90" s="277">
        <v>40</v>
      </c>
      <c r="FG90" s="277">
        <v>0</v>
      </c>
      <c r="FH90" s="277">
        <v>0</v>
      </c>
      <c r="FI90" s="277">
        <v>40</v>
      </c>
      <c r="FJ90" s="277">
        <v>0</v>
      </c>
      <c r="FK90" s="277">
        <v>0</v>
      </c>
      <c r="FL90" s="277">
        <v>80</v>
      </c>
      <c r="FM90" s="277">
        <v>0</v>
      </c>
      <c r="FN90" s="277">
        <v>0</v>
      </c>
      <c r="FO90" s="277">
        <v>55</v>
      </c>
      <c r="FP90" s="277">
        <v>0</v>
      </c>
      <c r="FQ90" s="277">
        <v>0</v>
      </c>
      <c r="FR90" s="277">
        <v>100</v>
      </c>
      <c r="FS90" s="277">
        <v>0</v>
      </c>
      <c r="FT90" s="277">
        <v>0</v>
      </c>
      <c r="FU90" s="277">
        <v>40</v>
      </c>
      <c r="FV90" s="277">
        <v>0</v>
      </c>
      <c r="FW90" s="277">
        <v>0</v>
      </c>
      <c r="FX90" s="277">
        <v>0</v>
      </c>
      <c r="FY90" s="277">
        <v>0</v>
      </c>
      <c r="FZ90" s="277">
        <v>0</v>
      </c>
      <c r="GA90" s="277">
        <v>64</v>
      </c>
      <c r="GB90" s="277">
        <v>0</v>
      </c>
      <c r="GC90" s="277">
        <v>0</v>
      </c>
      <c r="GD90" s="277">
        <v>63</v>
      </c>
      <c r="GE90" s="277">
        <v>0</v>
      </c>
      <c r="GF90" s="277">
        <v>0</v>
      </c>
      <c r="GG90" s="277">
        <v>69</v>
      </c>
      <c r="GH90" s="277">
        <v>0</v>
      </c>
      <c r="GI90" s="277">
        <v>0</v>
      </c>
      <c r="GJ90" s="277">
        <v>42</v>
      </c>
      <c r="GK90" s="277">
        <v>0</v>
      </c>
      <c r="GL90" s="277">
        <v>0</v>
      </c>
      <c r="GM90" s="277">
        <v>50</v>
      </c>
      <c r="GN90" s="277">
        <v>0</v>
      </c>
      <c r="GO90" s="277">
        <v>0</v>
      </c>
      <c r="GP90" s="277">
        <v>53</v>
      </c>
      <c r="GQ90" s="277">
        <v>0</v>
      </c>
      <c r="GR90" s="277">
        <v>0</v>
      </c>
      <c r="GS90" s="277">
        <v>53</v>
      </c>
      <c r="GT90" s="277">
        <v>0</v>
      </c>
      <c r="GU90" s="277">
        <v>0</v>
      </c>
      <c r="GV90" s="277">
        <v>43</v>
      </c>
      <c r="GW90" s="277">
        <v>0</v>
      </c>
      <c r="GX90" s="277">
        <v>0</v>
      </c>
      <c r="GY90" s="277">
        <v>33</v>
      </c>
      <c r="GZ90" s="277">
        <v>0</v>
      </c>
      <c r="HA90" s="277">
        <v>0</v>
      </c>
      <c r="HB90" s="277">
        <v>30</v>
      </c>
      <c r="HC90" s="277">
        <v>0</v>
      </c>
      <c r="HD90" s="277">
        <v>0</v>
      </c>
      <c r="HE90" s="277">
        <v>72</v>
      </c>
      <c r="HF90" s="277">
        <v>0</v>
      </c>
      <c r="HG90" s="277">
        <v>0</v>
      </c>
      <c r="HH90" s="277">
        <v>22</v>
      </c>
      <c r="HI90" s="277">
        <v>0</v>
      </c>
      <c r="HJ90" s="277">
        <v>0</v>
      </c>
      <c r="HK90" s="277">
        <v>33</v>
      </c>
      <c r="HL90" s="277">
        <v>0</v>
      </c>
      <c r="HM90" s="277">
        <v>0</v>
      </c>
      <c r="HN90" s="277">
        <v>9</v>
      </c>
      <c r="HO90" s="277">
        <v>0</v>
      </c>
      <c r="HP90" s="277">
        <v>0</v>
      </c>
      <c r="HQ90" s="277">
        <v>23</v>
      </c>
      <c r="HR90" s="277">
        <v>0</v>
      </c>
      <c r="HS90" s="277">
        <v>0</v>
      </c>
      <c r="HT90" s="277">
        <v>42</v>
      </c>
      <c r="HU90" s="277">
        <v>0</v>
      </c>
      <c r="HV90" s="277">
        <v>0</v>
      </c>
      <c r="HW90" s="277">
        <v>27</v>
      </c>
      <c r="HX90" s="277">
        <v>0</v>
      </c>
      <c r="HY90" s="277">
        <v>0</v>
      </c>
      <c r="HZ90" s="277">
        <v>28</v>
      </c>
      <c r="IA90" s="277">
        <v>0</v>
      </c>
      <c r="IB90" s="277">
        <v>0</v>
      </c>
      <c r="IC90" s="277">
        <v>6</v>
      </c>
      <c r="ID90" s="277">
        <v>0</v>
      </c>
      <c r="IE90" s="277">
        <v>0</v>
      </c>
      <c r="IF90" s="277">
        <v>34</v>
      </c>
      <c r="IG90" s="277">
        <v>0</v>
      </c>
      <c r="IH90" s="277">
        <v>0</v>
      </c>
      <c r="II90" s="277">
        <v>27</v>
      </c>
      <c r="IJ90" s="277">
        <v>0</v>
      </c>
      <c r="IK90" s="277">
        <v>0</v>
      </c>
      <c r="IL90" s="277">
        <v>35</v>
      </c>
      <c r="IM90" s="277">
        <v>0</v>
      </c>
      <c r="IN90" s="277">
        <v>0</v>
      </c>
      <c r="IO90" s="277">
        <v>38</v>
      </c>
      <c r="IP90" s="277">
        <v>0</v>
      </c>
      <c r="IQ90" s="277">
        <v>0</v>
      </c>
      <c r="IR90" s="277">
        <v>10</v>
      </c>
      <c r="IS90" s="277">
        <v>0</v>
      </c>
      <c r="IT90" s="277">
        <v>0</v>
      </c>
      <c r="IU90" s="277">
        <v>10</v>
      </c>
      <c r="IV90" s="277">
        <v>0</v>
      </c>
      <c r="IW90" s="277">
        <v>0</v>
      </c>
      <c r="IX90" s="277">
        <v>51</v>
      </c>
      <c r="IY90" s="277">
        <v>0</v>
      </c>
      <c r="IZ90" s="277">
        <v>0</v>
      </c>
      <c r="JA90" s="277">
        <v>33</v>
      </c>
      <c r="JB90" s="277">
        <v>0</v>
      </c>
      <c r="JC90" s="277">
        <v>0</v>
      </c>
      <c r="JD90" s="277">
        <v>25</v>
      </c>
      <c r="JE90" s="277">
        <v>0</v>
      </c>
      <c r="JF90" s="277">
        <v>0</v>
      </c>
      <c r="JG90" s="277">
        <v>8</v>
      </c>
      <c r="JH90" s="277">
        <v>0</v>
      </c>
      <c r="JI90" s="277">
        <v>0</v>
      </c>
      <c r="JJ90" s="277">
        <v>11</v>
      </c>
      <c r="JK90" s="277">
        <v>0</v>
      </c>
      <c r="JL90" s="277">
        <v>0</v>
      </c>
      <c r="JM90" s="277">
        <v>0</v>
      </c>
      <c r="JN90" s="277">
        <v>0</v>
      </c>
      <c r="JO90" s="277">
        <v>0</v>
      </c>
      <c r="JP90" s="277">
        <v>15</v>
      </c>
      <c r="JQ90" s="277">
        <v>0</v>
      </c>
      <c r="JR90" s="277">
        <v>0</v>
      </c>
      <c r="JS90" s="277">
        <v>15</v>
      </c>
      <c r="JT90" s="277">
        <v>0</v>
      </c>
      <c r="JU90" s="277">
        <v>0</v>
      </c>
      <c r="JV90" s="277">
        <v>22</v>
      </c>
      <c r="JW90" s="277">
        <v>0</v>
      </c>
      <c r="JX90" s="277">
        <v>0</v>
      </c>
      <c r="JY90" s="277">
        <v>10</v>
      </c>
      <c r="JZ90" s="277">
        <v>0</v>
      </c>
      <c r="KA90" s="277">
        <v>0</v>
      </c>
      <c r="KB90" s="277">
        <v>2</v>
      </c>
      <c r="KC90" s="277">
        <v>0</v>
      </c>
      <c r="KD90" s="277">
        <v>0</v>
      </c>
      <c r="KE90" s="277">
        <v>77</v>
      </c>
      <c r="KF90" s="277">
        <v>0</v>
      </c>
      <c r="KG90" s="277">
        <v>0</v>
      </c>
      <c r="KH90" s="277">
        <v>29</v>
      </c>
      <c r="KI90" s="277">
        <v>0</v>
      </c>
      <c r="KJ90" s="277">
        <v>0</v>
      </c>
      <c r="KK90" s="277">
        <v>41</v>
      </c>
      <c r="KL90" s="277">
        <v>0</v>
      </c>
      <c r="KM90" s="277">
        <v>0</v>
      </c>
      <c r="KN90" s="277">
        <v>9</v>
      </c>
      <c r="KO90" s="277">
        <v>0</v>
      </c>
      <c r="KP90" s="277">
        <v>0</v>
      </c>
      <c r="KQ90" s="277">
        <v>20</v>
      </c>
      <c r="KR90" s="277">
        <v>0</v>
      </c>
      <c r="KS90" s="277">
        <v>0</v>
      </c>
      <c r="KT90" s="277">
        <v>59</v>
      </c>
      <c r="KU90" s="277">
        <v>0</v>
      </c>
      <c r="KV90" s="277">
        <v>0</v>
      </c>
      <c r="KW90" s="277">
        <v>70</v>
      </c>
      <c r="KX90" s="277">
        <v>0</v>
      </c>
      <c r="KY90" s="277">
        <v>0</v>
      </c>
      <c r="KZ90" s="277">
        <v>28</v>
      </c>
      <c r="LA90" s="277">
        <v>0</v>
      </c>
      <c r="LB90" s="277">
        <v>0</v>
      </c>
      <c r="LC90" s="277">
        <v>27</v>
      </c>
      <c r="LD90" s="277">
        <v>0</v>
      </c>
      <c r="LE90" s="277">
        <v>0</v>
      </c>
      <c r="LF90" s="277">
        <v>20</v>
      </c>
      <c r="LG90" s="277">
        <v>0</v>
      </c>
      <c r="LH90" s="277">
        <v>0</v>
      </c>
      <c r="LI90" s="277">
        <v>100</v>
      </c>
      <c r="LJ90" s="277">
        <v>0</v>
      </c>
      <c r="LK90" s="277">
        <v>0</v>
      </c>
      <c r="LL90" s="277">
        <v>50</v>
      </c>
      <c r="LM90" s="277">
        <v>0</v>
      </c>
      <c r="LN90" s="277">
        <v>0</v>
      </c>
      <c r="LO90" s="277">
        <v>71</v>
      </c>
      <c r="LP90" s="277">
        <v>0</v>
      </c>
      <c r="LQ90" s="277">
        <v>0</v>
      </c>
      <c r="LR90" s="277">
        <v>50</v>
      </c>
      <c r="LS90" s="277">
        <v>0</v>
      </c>
      <c r="LT90" s="277">
        <v>0</v>
      </c>
      <c r="LU90" s="277">
        <v>57</v>
      </c>
      <c r="LV90" s="277">
        <v>0</v>
      </c>
      <c r="LW90" s="277">
        <v>0</v>
      </c>
      <c r="LX90" s="277">
        <v>67</v>
      </c>
      <c r="LY90" s="277">
        <v>0</v>
      </c>
      <c r="LZ90" s="277">
        <v>0</v>
      </c>
      <c r="MA90" s="277">
        <v>44</v>
      </c>
      <c r="MB90" s="277">
        <v>0</v>
      </c>
      <c r="MC90" s="277">
        <v>0</v>
      </c>
      <c r="MD90" s="277">
        <v>80</v>
      </c>
      <c r="ME90" s="277">
        <v>0</v>
      </c>
      <c r="MF90" s="277">
        <v>0</v>
      </c>
      <c r="MG90" s="277">
        <v>75</v>
      </c>
      <c r="MH90" s="277">
        <v>0</v>
      </c>
      <c r="MI90" s="277">
        <v>0</v>
      </c>
      <c r="MJ90" s="277">
        <v>0</v>
      </c>
      <c r="MK90" s="277">
        <v>0</v>
      </c>
      <c r="ML90" s="277">
        <v>0</v>
      </c>
      <c r="MM90" s="277">
        <v>18</v>
      </c>
      <c r="MN90" s="277">
        <v>0</v>
      </c>
      <c r="MO90" s="277">
        <v>0</v>
      </c>
      <c r="MP90" s="277">
        <v>48</v>
      </c>
      <c r="MQ90" s="277">
        <v>0</v>
      </c>
      <c r="MR90" s="277">
        <v>0</v>
      </c>
      <c r="MS90" s="277">
        <v>53</v>
      </c>
      <c r="MT90" s="277">
        <v>0</v>
      </c>
      <c r="MU90" s="277">
        <v>0</v>
      </c>
      <c r="MV90" s="277">
        <v>30</v>
      </c>
      <c r="MW90" s="277">
        <v>0</v>
      </c>
      <c r="MX90" s="277">
        <v>0</v>
      </c>
      <c r="MY90" s="277">
        <v>44</v>
      </c>
      <c r="MZ90" s="277">
        <v>0</v>
      </c>
      <c r="NA90" s="277">
        <v>0</v>
      </c>
      <c r="NB90" s="277">
        <v>71</v>
      </c>
      <c r="NC90" s="277">
        <v>0</v>
      </c>
      <c r="ND90" s="277">
        <v>0</v>
      </c>
      <c r="NE90" s="277">
        <v>48</v>
      </c>
      <c r="NF90" s="277">
        <v>0</v>
      </c>
      <c r="NG90" s="277">
        <v>0</v>
      </c>
      <c r="NH90" s="277">
        <v>47</v>
      </c>
      <c r="NI90" s="277">
        <v>0</v>
      </c>
      <c r="NJ90" s="277">
        <v>0</v>
      </c>
      <c r="NK90" s="277">
        <v>24</v>
      </c>
      <c r="NL90" s="277">
        <v>0</v>
      </c>
      <c r="NM90" s="277">
        <v>0</v>
      </c>
      <c r="NN90" s="277">
        <v>30</v>
      </c>
      <c r="NO90" s="277">
        <v>0</v>
      </c>
      <c r="NP90" s="277">
        <v>0</v>
      </c>
      <c r="NQ90" s="277">
        <v>76</v>
      </c>
      <c r="NR90" s="277">
        <v>0</v>
      </c>
      <c r="NS90" s="277">
        <v>0</v>
      </c>
      <c r="NT90" s="277">
        <v>42</v>
      </c>
      <c r="NU90" s="277">
        <v>0</v>
      </c>
      <c r="NV90" s="277">
        <v>0</v>
      </c>
      <c r="NW90" s="277">
        <v>48</v>
      </c>
      <c r="NX90" s="277">
        <v>0</v>
      </c>
      <c r="NY90" s="277">
        <v>0</v>
      </c>
      <c r="NZ90" s="277">
        <v>32</v>
      </c>
      <c r="OA90" s="277">
        <v>0</v>
      </c>
      <c r="OB90" s="277">
        <v>0</v>
      </c>
      <c r="OC90" s="277">
        <v>43</v>
      </c>
      <c r="OD90" s="277">
        <v>0</v>
      </c>
      <c r="OE90" s="277">
        <v>0</v>
      </c>
      <c r="OF90" s="277">
        <v>32</v>
      </c>
      <c r="OG90" s="277">
        <v>0</v>
      </c>
      <c r="OH90" s="277">
        <v>0</v>
      </c>
      <c r="OI90" s="277">
        <v>23</v>
      </c>
      <c r="OJ90" s="277">
        <v>0</v>
      </c>
      <c r="OK90" s="277">
        <v>0</v>
      </c>
      <c r="OL90" s="277">
        <v>0</v>
      </c>
      <c r="OM90" s="277">
        <v>0</v>
      </c>
      <c r="ON90" s="277">
        <v>0</v>
      </c>
      <c r="OO90" s="277">
        <v>0</v>
      </c>
      <c r="OP90" s="277">
        <v>0</v>
      </c>
      <c r="OQ90" s="277">
        <v>0</v>
      </c>
      <c r="OR90" s="277">
        <v>10</v>
      </c>
      <c r="OS90" s="277">
        <v>0</v>
      </c>
      <c r="OT90" s="277">
        <v>0</v>
      </c>
      <c r="OU90" s="277">
        <v>57</v>
      </c>
      <c r="OV90" s="277">
        <v>0</v>
      </c>
      <c r="OW90" s="277">
        <v>0</v>
      </c>
      <c r="OX90" s="277">
        <v>33</v>
      </c>
      <c r="OY90" s="277">
        <v>0</v>
      </c>
      <c r="OZ90" s="277">
        <v>0</v>
      </c>
      <c r="PA90" s="277">
        <v>50</v>
      </c>
      <c r="PB90" s="277">
        <v>0</v>
      </c>
      <c r="PC90" s="277">
        <v>0</v>
      </c>
      <c r="PD90" s="277">
        <v>0</v>
      </c>
      <c r="PE90" s="277">
        <v>0</v>
      </c>
      <c r="PF90" s="277">
        <v>0</v>
      </c>
      <c r="PG90" s="277">
        <v>14</v>
      </c>
      <c r="PH90" s="277">
        <v>0</v>
      </c>
      <c r="PI90" s="277">
        <v>0</v>
      </c>
      <c r="PJ90" s="277">
        <v>42</v>
      </c>
      <c r="PK90" s="277">
        <v>0</v>
      </c>
      <c r="PL90" s="277">
        <v>0</v>
      </c>
      <c r="PM90" s="277">
        <v>11</v>
      </c>
      <c r="PN90" s="277">
        <v>0</v>
      </c>
      <c r="PO90" s="277">
        <v>0</v>
      </c>
      <c r="PP90" s="277">
        <v>0</v>
      </c>
      <c r="PQ90" s="277">
        <v>0</v>
      </c>
      <c r="PR90" s="277">
        <v>0</v>
      </c>
      <c r="PS90" s="277">
        <v>0</v>
      </c>
      <c r="PT90" s="277">
        <v>0</v>
      </c>
      <c r="PU90" s="277">
        <v>0</v>
      </c>
      <c r="PV90" s="277">
        <v>0</v>
      </c>
      <c r="PW90" s="277">
        <v>0</v>
      </c>
      <c r="PX90" s="277">
        <v>0</v>
      </c>
      <c r="PY90" s="277">
        <v>38</v>
      </c>
      <c r="PZ90" s="277">
        <v>0</v>
      </c>
      <c r="QA90" s="277">
        <v>0</v>
      </c>
      <c r="QB90" s="277">
        <v>25</v>
      </c>
      <c r="QC90" s="277">
        <v>0</v>
      </c>
      <c r="QD90" s="277">
        <v>0</v>
      </c>
      <c r="QE90" s="277">
        <v>15</v>
      </c>
      <c r="QF90" s="277">
        <v>0</v>
      </c>
      <c r="QG90" s="277">
        <v>0</v>
      </c>
      <c r="QH90" s="277">
        <v>28</v>
      </c>
      <c r="QI90" s="277">
        <v>0</v>
      </c>
      <c r="QJ90" s="277">
        <v>0</v>
      </c>
      <c r="QK90" s="277">
        <v>18</v>
      </c>
      <c r="QL90" s="277">
        <v>0</v>
      </c>
      <c r="QM90" s="277">
        <v>0</v>
      </c>
      <c r="QN90" s="277">
        <v>45</v>
      </c>
      <c r="QO90" s="277">
        <v>0</v>
      </c>
      <c r="QP90" s="277">
        <v>0</v>
      </c>
      <c r="QQ90" s="277">
        <v>28</v>
      </c>
      <c r="QR90" s="277">
        <v>0</v>
      </c>
      <c r="QS90" s="277">
        <v>0</v>
      </c>
      <c r="QT90" s="277">
        <v>9</v>
      </c>
      <c r="QU90" s="277">
        <v>0</v>
      </c>
      <c r="QV90" s="277">
        <v>0</v>
      </c>
      <c r="QW90" s="277">
        <v>41</v>
      </c>
      <c r="QX90" s="277">
        <v>0</v>
      </c>
      <c r="QY90" s="277">
        <v>0</v>
      </c>
      <c r="QZ90" s="277">
        <v>10</v>
      </c>
      <c r="RA90" s="277">
        <v>0</v>
      </c>
      <c r="RB90" s="277">
        <v>0</v>
      </c>
      <c r="RC90" s="277">
        <v>56</v>
      </c>
      <c r="RD90" s="277">
        <v>0</v>
      </c>
      <c r="RE90" s="277">
        <v>0</v>
      </c>
      <c r="RF90" s="277">
        <v>65</v>
      </c>
      <c r="RG90" s="277">
        <v>0</v>
      </c>
      <c r="RH90" s="277">
        <v>0</v>
      </c>
      <c r="RI90" s="277">
        <v>45</v>
      </c>
      <c r="RJ90" s="277">
        <v>0</v>
      </c>
      <c r="RK90" s="277">
        <v>0</v>
      </c>
      <c r="RL90" s="277">
        <v>65</v>
      </c>
      <c r="RM90" s="277">
        <v>0</v>
      </c>
      <c r="RN90" s="277">
        <v>0</v>
      </c>
      <c r="RO90" s="277">
        <v>96</v>
      </c>
      <c r="RP90" s="277">
        <v>0</v>
      </c>
      <c r="RQ90" s="277">
        <v>0</v>
      </c>
      <c r="RR90" s="277">
        <v>62</v>
      </c>
      <c r="RS90" s="277">
        <v>0</v>
      </c>
      <c r="RT90" s="277">
        <v>0</v>
      </c>
      <c r="RU90" s="277">
        <v>100</v>
      </c>
      <c r="RV90" s="277">
        <v>0</v>
      </c>
      <c r="RW90" s="277">
        <v>0</v>
      </c>
      <c r="RX90" s="277">
        <v>25</v>
      </c>
      <c r="RY90" s="277">
        <v>0</v>
      </c>
      <c r="RZ90" s="277">
        <v>0</v>
      </c>
      <c r="SA90" s="277">
        <v>0</v>
      </c>
      <c r="SB90" s="277">
        <v>0</v>
      </c>
      <c r="SC90" s="277">
        <v>0</v>
      </c>
      <c r="SD90" s="277">
        <v>66</v>
      </c>
      <c r="SE90" s="277">
        <v>0</v>
      </c>
      <c r="SF90" s="277">
        <v>0</v>
      </c>
      <c r="SG90" s="277">
        <v>58</v>
      </c>
      <c r="SH90" s="277">
        <v>0</v>
      </c>
      <c r="SI90" s="277">
        <v>0</v>
      </c>
      <c r="SJ90" s="277">
        <v>43</v>
      </c>
      <c r="SK90" s="277">
        <v>0</v>
      </c>
      <c r="SL90" s="277">
        <v>0</v>
      </c>
      <c r="SM90" s="277">
        <v>43</v>
      </c>
      <c r="SN90" s="277">
        <v>0</v>
      </c>
      <c r="SO90" s="277">
        <v>0</v>
      </c>
      <c r="SP90" s="277">
        <v>20</v>
      </c>
      <c r="SQ90" s="277">
        <v>0</v>
      </c>
      <c r="SR90" s="277">
        <v>0</v>
      </c>
      <c r="SS90" s="277">
        <v>44</v>
      </c>
      <c r="ST90" s="277">
        <v>0</v>
      </c>
      <c r="SU90" s="277">
        <v>0</v>
      </c>
      <c r="SV90" s="277">
        <v>44</v>
      </c>
      <c r="SW90" s="277">
        <v>0</v>
      </c>
      <c r="SX90" s="277">
        <v>0</v>
      </c>
      <c r="SY90" s="277">
        <v>50</v>
      </c>
      <c r="SZ90" s="277">
        <v>0</v>
      </c>
      <c r="TA90" s="277">
        <v>0</v>
      </c>
      <c r="TB90" s="277">
        <v>50</v>
      </c>
      <c r="TC90" s="277">
        <v>0</v>
      </c>
      <c r="TD90" s="277">
        <v>0</v>
      </c>
      <c r="TE90" s="277">
        <v>50</v>
      </c>
      <c r="TF90" s="277">
        <v>0</v>
      </c>
      <c r="TG90" s="277">
        <v>0</v>
      </c>
      <c r="TH90" s="277">
        <v>65</v>
      </c>
      <c r="TI90" s="277">
        <v>0</v>
      </c>
      <c r="TJ90" s="277">
        <v>0</v>
      </c>
      <c r="TK90" s="277">
        <v>50</v>
      </c>
      <c r="TL90" s="277">
        <v>0</v>
      </c>
      <c r="TM90" s="277">
        <v>0</v>
      </c>
      <c r="TN90" s="277">
        <v>47</v>
      </c>
      <c r="TO90" s="277">
        <v>0</v>
      </c>
      <c r="TP90" s="277">
        <v>0</v>
      </c>
      <c r="TQ90" s="277">
        <v>0</v>
      </c>
      <c r="TR90" s="277">
        <v>0</v>
      </c>
      <c r="TS90" s="277">
        <v>0</v>
      </c>
      <c r="TT90" s="277">
        <v>0</v>
      </c>
      <c r="TU90" s="277">
        <v>0</v>
      </c>
      <c r="TV90" s="277">
        <v>0</v>
      </c>
      <c r="TW90" s="277">
        <v>2</v>
      </c>
      <c r="TX90" s="277">
        <v>0</v>
      </c>
      <c r="TY90" s="277">
        <v>0</v>
      </c>
      <c r="TZ90" s="277">
        <v>56</v>
      </c>
      <c r="UA90" s="277">
        <v>0</v>
      </c>
      <c r="UB90" s="277">
        <v>0</v>
      </c>
      <c r="UC90" s="277">
        <v>57</v>
      </c>
      <c r="UD90" s="277">
        <v>0</v>
      </c>
      <c r="UE90" s="277">
        <v>0</v>
      </c>
      <c r="UF90" s="277">
        <v>48</v>
      </c>
      <c r="UG90" s="277">
        <v>0</v>
      </c>
      <c r="UH90" s="277">
        <v>0</v>
      </c>
      <c r="UI90" s="277">
        <v>52</v>
      </c>
      <c r="UJ90" s="277">
        <v>0</v>
      </c>
      <c r="UK90" s="277">
        <v>0</v>
      </c>
      <c r="UL90" s="277">
        <v>0</v>
      </c>
      <c r="UM90" s="277">
        <v>0</v>
      </c>
      <c r="UN90" s="277">
        <v>0</v>
      </c>
      <c r="UO90" s="277">
        <v>52</v>
      </c>
      <c r="UP90" s="277">
        <v>0</v>
      </c>
      <c r="UQ90" s="277">
        <v>0</v>
      </c>
      <c r="UR90" s="277">
        <v>48</v>
      </c>
      <c r="US90" s="277">
        <v>0</v>
      </c>
      <c r="UT90" s="277">
        <v>0</v>
      </c>
      <c r="UU90" s="277">
        <v>42</v>
      </c>
      <c r="UV90" s="277">
        <v>0</v>
      </c>
      <c r="UW90" s="277">
        <v>0</v>
      </c>
      <c r="UX90" s="277">
        <v>43</v>
      </c>
      <c r="UY90" s="277">
        <v>0</v>
      </c>
      <c r="UZ90" s="277">
        <v>0</v>
      </c>
      <c r="VA90" s="277">
        <v>44</v>
      </c>
      <c r="VB90" s="277">
        <v>0</v>
      </c>
      <c r="VC90" s="277">
        <v>0</v>
      </c>
      <c r="VD90" s="277">
        <v>45</v>
      </c>
      <c r="VE90" s="277">
        <v>0</v>
      </c>
      <c r="VF90" s="277">
        <v>0</v>
      </c>
      <c r="VG90" s="277">
        <v>46</v>
      </c>
      <c r="VH90" s="277">
        <v>0</v>
      </c>
      <c r="VI90" s="277">
        <v>0</v>
      </c>
      <c r="VJ90" s="277">
        <v>48</v>
      </c>
      <c r="VK90" s="277">
        <v>0</v>
      </c>
      <c r="VL90" s="277">
        <v>0</v>
      </c>
      <c r="VM90" s="277">
        <v>55</v>
      </c>
      <c r="VN90" s="277">
        <v>0</v>
      </c>
      <c r="VO90" s="277">
        <v>0</v>
      </c>
      <c r="VP90" s="277">
        <v>0</v>
      </c>
      <c r="VQ90" s="277">
        <v>0</v>
      </c>
      <c r="VR90" s="277">
        <v>0</v>
      </c>
      <c r="VS90" s="277">
        <v>0</v>
      </c>
      <c r="VT90" s="277">
        <v>0</v>
      </c>
      <c r="VU90" s="277">
        <v>0</v>
      </c>
      <c r="VV90" s="277">
        <v>0</v>
      </c>
      <c r="VW90" s="277">
        <v>0</v>
      </c>
      <c r="VX90" s="277">
        <v>0</v>
      </c>
      <c r="VY90" s="277">
        <v>0</v>
      </c>
      <c r="VZ90" s="277">
        <v>0</v>
      </c>
      <c r="WA90" s="277">
        <v>0</v>
      </c>
      <c r="WB90" s="277">
        <v>0</v>
      </c>
      <c r="WC90" s="277">
        <v>0</v>
      </c>
      <c r="WD90" s="277">
        <v>0</v>
      </c>
      <c r="WE90" s="277">
        <v>14</v>
      </c>
      <c r="WF90" s="277">
        <v>0</v>
      </c>
      <c r="WG90" s="277">
        <v>0</v>
      </c>
      <c r="WH90" s="277">
        <v>56</v>
      </c>
      <c r="WI90" s="277">
        <v>0</v>
      </c>
      <c r="WJ90" s="277">
        <v>0</v>
      </c>
      <c r="WK90" s="277">
        <v>49</v>
      </c>
      <c r="WL90" s="277">
        <v>0</v>
      </c>
      <c r="WM90" s="277">
        <v>0</v>
      </c>
      <c r="WN90" s="277">
        <v>55</v>
      </c>
      <c r="WO90" s="277">
        <v>0</v>
      </c>
      <c r="WP90" s="277">
        <v>0</v>
      </c>
      <c r="WQ90" s="277">
        <v>0</v>
      </c>
      <c r="WR90" s="277">
        <v>0</v>
      </c>
      <c r="WS90" s="277">
        <v>0</v>
      </c>
      <c r="WT90" s="277">
        <v>57</v>
      </c>
      <c r="WU90" s="277">
        <v>0</v>
      </c>
      <c r="WV90" s="277">
        <v>0</v>
      </c>
      <c r="WW90" s="277">
        <v>57</v>
      </c>
      <c r="WX90" s="277">
        <v>0</v>
      </c>
      <c r="WY90" s="277">
        <v>0</v>
      </c>
      <c r="WZ90" s="277">
        <v>57</v>
      </c>
      <c r="XA90" s="277">
        <v>0</v>
      </c>
      <c r="XB90" s="277">
        <v>0</v>
      </c>
      <c r="XC90" s="277">
        <v>16</v>
      </c>
      <c r="XD90" s="277">
        <v>0</v>
      </c>
      <c r="XE90" s="277">
        <v>0</v>
      </c>
      <c r="XF90" s="277">
        <v>39</v>
      </c>
      <c r="XG90" s="277">
        <v>0</v>
      </c>
      <c r="XH90" s="277">
        <v>0</v>
      </c>
      <c r="XI90" s="277">
        <v>59</v>
      </c>
      <c r="XJ90" s="277">
        <v>0</v>
      </c>
      <c r="XK90" s="277">
        <v>0</v>
      </c>
      <c r="XL90" s="277">
        <v>0</v>
      </c>
      <c r="XM90" s="277">
        <v>0</v>
      </c>
      <c r="XN90" s="277">
        <v>0</v>
      </c>
      <c r="XO90" s="277">
        <v>55</v>
      </c>
      <c r="XP90" s="277">
        <v>0</v>
      </c>
      <c r="XQ90" s="277">
        <v>0</v>
      </c>
      <c r="XR90" s="277">
        <v>55</v>
      </c>
      <c r="XS90" s="277">
        <v>0</v>
      </c>
      <c r="XT90" s="277">
        <v>0</v>
      </c>
      <c r="XU90" s="277">
        <v>22</v>
      </c>
      <c r="XV90" s="277">
        <v>0</v>
      </c>
      <c r="XW90" s="277">
        <v>0</v>
      </c>
      <c r="XX90" s="277">
        <v>0</v>
      </c>
      <c r="XY90" s="277">
        <v>0</v>
      </c>
      <c r="XZ90" s="277">
        <v>0</v>
      </c>
      <c r="YA90" s="277">
        <v>80</v>
      </c>
      <c r="YB90" s="277">
        <v>0</v>
      </c>
      <c r="YC90" s="277">
        <v>0</v>
      </c>
      <c r="YD90" s="277">
        <v>59</v>
      </c>
      <c r="YE90" s="277">
        <v>0</v>
      </c>
      <c r="YF90" s="277">
        <v>0</v>
      </c>
      <c r="YG90" s="277">
        <v>55</v>
      </c>
      <c r="YH90" s="277">
        <v>0</v>
      </c>
      <c r="YI90" s="277">
        <v>0</v>
      </c>
      <c r="YJ90" s="277">
        <v>55</v>
      </c>
      <c r="YK90" s="277">
        <v>0</v>
      </c>
      <c r="YL90" s="277">
        <v>0</v>
      </c>
      <c r="YM90" s="277">
        <v>60</v>
      </c>
      <c r="YN90" s="277">
        <v>0</v>
      </c>
      <c r="YO90" s="277">
        <v>0</v>
      </c>
      <c r="YP90" s="277">
        <v>50</v>
      </c>
      <c r="YQ90" s="277">
        <v>0</v>
      </c>
      <c r="YR90" s="277">
        <v>0</v>
      </c>
      <c r="YS90" s="277">
        <v>44</v>
      </c>
      <c r="YT90" s="277">
        <v>0</v>
      </c>
      <c r="YU90" s="277">
        <v>0</v>
      </c>
      <c r="YV90" s="277">
        <v>66</v>
      </c>
      <c r="YW90" s="277">
        <v>0</v>
      </c>
      <c r="YX90" s="277">
        <v>0</v>
      </c>
      <c r="YY90" s="277">
        <v>55</v>
      </c>
      <c r="YZ90" s="277">
        <v>0</v>
      </c>
      <c r="ZA90" s="277">
        <v>0</v>
      </c>
      <c r="ZB90" s="277">
        <v>0</v>
      </c>
      <c r="ZC90" s="277">
        <v>0</v>
      </c>
      <c r="ZD90" s="277">
        <v>0</v>
      </c>
      <c r="ZE90" s="277">
        <v>100</v>
      </c>
      <c r="ZF90" s="277">
        <v>0</v>
      </c>
      <c r="ZG90" s="277">
        <v>0</v>
      </c>
      <c r="ZH90" s="277">
        <v>65</v>
      </c>
      <c r="ZI90" s="277">
        <v>0</v>
      </c>
      <c r="ZJ90" s="277">
        <v>0</v>
      </c>
      <c r="ZK90" s="277">
        <v>0</v>
      </c>
      <c r="ZL90" s="277">
        <v>0</v>
      </c>
      <c r="ZM90" s="277">
        <v>0</v>
      </c>
      <c r="ZN90" s="277">
        <v>0</v>
      </c>
      <c r="ZO90" s="277">
        <v>0</v>
      </c>
      <c r="ZP90" s="277">
        <v>0</v>
      </c>
      <c r="ZQ90" s="277">
        <v>80</v>
      </c>
      <c r="ZR90" s="277">
        <v>0</v>
      </c>
      <c r="ZS90" s="277">
        <v>0</v>
      </c>
      <c r="ZT90" s="277">
        <v>31</v>
      </c>
      <c r="ZU90" s="277">
        <v>0</v>
      </c>
      <c r="ZV90" s="277">
        <v>0</v>
      </c>
      <c r="ZW90" s="277">
        <v>50</v>
      </c>
      <c r="ZX90" s="277">
        <v>0</v>
      </c>
      <c r="ZY90" s="277">
        <v>0</v>
      </c>
      <c r="ZZ90" s="277">
        <v>45</v>
      </c>
      <c r="AAA90" s="277">
        <v>0</v>
      </c>
      <c r="AAB90" s="277">
        <v>0</v>
      </c>
      <c r="AAC90" s="277">
        <v>25</v>
      </c>
      <c r="AAD90" s="277">
        <v>0</v>
      </c>
      <c r="AAE90" s="277">
        <v>0</v>
      </c>
      <c r="AAF90" s="277">
        <v>69</v>
      </c>
      <c r="AAG90" s="277">
        <v>0</v>
      </c>
      <c r="AAH90" s="277">
        <v>0</v>
      </c>
      <c r="AAI90" s="277">
        <v>0</v>
      </c>
      <c r="AAJ90" s="277">
        <v>0</v>
      </c>
      <c r="AAK90" s="277">
        <v>0</v>
      </c>
      <c r="AAL90" s="277">
        <v>0</v>
      </c>
      <c r="AAM90" s="277">
        <v>0</v>
      </c>
      <c r="AAN90" s="277">
        <v>0</v>
      </c>
      <c r="AAO90" s="277">
        <v>0</v>
      </c>
      <c r="AAP90" s="277">
        <v>0</v>
      </c>
      <c r="AAQ90" s="277">
        <v>0</v>
      </c>
      <c r="AAR90" s="277">
        <v>0</v>
      </c>
      <c r="AAS90" s="277">
        <v>0</v>
      </c>
      <c r="AAT90" s="181"/>
    </row>
    <row r="91" spans="3:722" x14ac:dyDescent="0.3">
      <c r="C91">
        <f>VLOOKUP($F91,Old!$C$23:$G$42,5,FALSE)</f>
        <v>0.5</v>
      </c>
      <c r="D91" s="3" t="s">
        <v>459</v>
      </c>
      <c r="F91" s="3">
        <v>666519</v>
      </c>
      <c r="G91" s="3" t="s">
        <v>295</v>
      </c>
      <c r="H91" s="275">
        <f t="shared" si="143"/>
        <v>17.114285714285714</v>
      </c>
      <c r="I91" s="135" t="str">
        <f t="shared" si="143"/>
        <v/>
      </c>
      <c r="J91" s="276">
        <f t="shared" si="143"/>
        <v>16.923076923076923</v>
      </c>
      <c r="K91" s="275" cm="1">
        <f t="array" ref="K91">IFERROR(_xlfn.STDEV.S(IF(($AA$19:$AAN$19=K$20)*($AF91:$AAS91&gt;10), $AF91:$AAS91)),"")</f>
        <v>4.4640487332058729</v>
      </c>
      <c r="L91" s="135" t="str" cm="1">
        <f t="array" ref="L91">IFERROR(_xlfn.STDEV.S(IF(($AA$19:$AAN$19=L$20)*($AF91:$AAS91&gt;10), $AF91:$AAS91)),"")</f>
        <v/>
      </c>
      <c r="M91" s="276" cm="1">
        <f t="array" ref="M91">IFERROR(_xlfn.STDEV.S(IF(($AA$19:$AAN$19=M$20)*($AF91:$AAS91&gt;10), $AF91:$AAS91)),"")</f>
        <v>4.1077787372065417</v>
      </c>
      <c r="N91" s="275">
        <f t="shared" si="144"/>
        <v>26</v>
      </c>
      <c r="O91" s="135">
        <f t="shared" si="144"/>
        <v>0</v>
      </c>
      <c r="P91" s="276">
        <f t="shared" si="144"/>
        <v>30</v>
      </c>
      <c r="Q91" s="275">
        <f t="shared" si="145"/>
        <v>17.086956521739129</v>
      </c>
      <c r="R91" s="135">
        <f t="shared" si="145"/>
        <v>21</v>
      </c>
      <c r="S91" s="135">
        <f t="shared" si="145"/>
        <v>17.857142857142858</v>
      </c>
      <c r="T91" s="135">
        <f t="shared" si="145"/>
        <v>16</v>
      </c>
      <c r="U91" s="276">
        <f t="shared" si="145"/>
        <v>12</v>
      </c>
      <c r="V91" s="275" t="str">
        <f t="shared" si="145"/>
        <v/>
      </c>
      <c r="W91" s="135" t="str">
        <f t="shared" si="145"/>
        <v/>
      </c>
      <c r="X91" s="135" t="str">
        <f t="shared" si="145"/>
        <v/>
      </c>
      <c r="Y91" s="135" t="str">
        <f t="shared" si="145"/>
        <v/>
      </c>
      <c r="Z91" s="276" t="str">
        <f t="shared" si="145"/>
        <v/>
      </c>
      <c r="AA91" s="275">
        <f t="shared" si="145"/>
        <v>16.411764705882351</v>
      </c>
      <c r="AB91" s="135">
        <f t="shared" si="145"/>
        <v>16.399999999999999</v>
      </c>
      <c r="AC91" s="135" t="str">
        <f t="shared" si="145"/>
        <v/>
      </c>
      <c r="AD91" s="135">
        <f t="shared" si="145"/>
        <v>19.75</v>
      </c>
      <c r="AE91" s="276" t="str">
        <f t="shared" si="145"/>
        <v/>
      </c>
      <c r="AF91" s="277">
        <v>0</v>
      </c>
      <c r="AG91" s="277">
        <v>0</v>
      </c>
      <c r="AH91" s="277">
        <v>0</v>
      </c>
      <c r="AI91" s="277">
        <v>0</v>
      </c>
      <c r="AJ91" s="277">
        <v>0</v>
      </c>
      <c r="AK91" s="277">
        <v>0</v>
      </c>
      <c r="AL91" s="277">
        <v>0</v>
      </c>
      <c r="AM91" s="277">
        <v>0</v>
      </c>
      <c r="AN91" s="277">
        <v>0</v>
      </c>
      <c r="AO91" s="277">
        <v>16</v>
      </c>
      <c r="AP91" s="277">
        <v>0</v>
      </c>
      <c r="AQ91" s="277">
        <v>0</v>
      </c>
      <c r="AR91" s="277">
        <v>6</v>
      </c>
      <c r="AS91" s="277">
        <v>0</v>
      </c>
      <c r="AT91" s="277">
        <v>0</v>
      </c>
      <c r="AU91" s="277">
        <v>26</v>
      </c>
      <c r="AV91" s="277">
        <v>0</v>
      </c>
      <c r="AW91" s="277">
        <v>12</v>
      </c>
      <c r="AX91" s="277">
        <v>0</v>
      </c>
      <c r="AY91" s="277">
        <v>0</v>
      </c>
      <c r="AZ91" s="277">
        <v>0</v>
      </c>
      <c r="BA91" s="277">
        <v>6</v>
      </c>
      <c r="BB91" s="277">
        <v>0</v>
      </c>
      <c r="BC91" s="277">
        <v>0</v>
      </c>
      <c r="BD91" s="277">
        <v>0</v>
      </c>
      <c r="BE91" s="277">
        <v>0</v>
      </c>
      <c r="BF91" s="277">
        <v>0</v>
      </c>
      <c r="BG91" s="277">
        <v>0</v>
      </c>
      <c r="BH91" s="277">
        <v>0</v>
      </c>
      <c r="BI91" s="277">
        <v>0</v>
      </c>
      <c r="BJ91" s="277">
        <v>19</v>
      </c>
      <c r="BK91" s="277">
        <v>0</v>
      </c>
      <c r="BL91" s="277">
        <v>0</v>
      </c>
      <c r="BM91" s="277">
        <v>0</v>
      </c>
      <c r="BN91" s="277">
        <v>0</v>
      </c>
      <c r="BO91" s="277">
        <v>0</v>
      </c>
      <c r="BP91" s="277">
        <v>3</v>
      </c>
      <c r="BQ91" s="277">
        <v>0</v>
      </c>
      <c r="BR91" s="277">
        <v>0</v>
      </c>
      <c r="BS91" s="277">
        <v>0</v>
      </c>
      <c r="BT91" s="277">
        <v>0</v>
      </c>
      <c r="BU91" s="277">
        <v>10</v>
      </c>
      <c r="BV91" s="277">
        <v>0</v>
      </c>
      <c r="BW91" s="277">
        <v>0</v>
      </c>
      <c r="BX91" s="277">
        <v>0</v>
      </c>
      <c r="BY91" s="277">
        <v>0</v>
      </c>
      <c r="BZ91" s="277">
        <v>0</v>
      </c>
      <c r="CA91" s="277">
        <v>0</v>
      </c>
      <c r="CB91" s="277">
        <v>0</v>
      </c>
      <c r="CC91" s="277">
        <v>0</v>
      </c>
      <c r="CD91" s="277">
        <v>14</v>
      </c>
      <c r="CE91" s="277">
        <v>0</v>
      </c>
      <c r="CF91" s="277">
        <v>0</v>
      </c>
      <c r="CG91" s="277">
        <v>0</v>
      </c>
      <c r="CH91" s="277">
        <v>0</v>
      </c>
      <c r="CI91" s="277">
        <v>0</v>
      </c>
      <c r="CJ91" s="277">
        <v>10</v>
      </c>
      <c r="CK91" s="277">
        <v>0</v>
      </c>
      <c r="CL91" s="277">
        <v>0</v>
      </c>
      <c r="CM91" s="277">
        <v>0</v>
      </c>
      <c r="CN91" s="277">
        <v>10</v>
      </c>
      <c r="CO91" s="277">
        <v>0</v>
      </c>
      <c r="CP91" s="277">
        <v>14</v>
      </c>
      <c r="CQ91" s="277">
        <v>0</v>
      </c>
      <c r="CR91" s="277">
        <v>0</v>
      </c>
      <c r="CS91" s="277">
        <v>0</v>
      </c>
      <c r="CT91" s="277">
        <v>0</v>
      </c>
      <c r="CU91" s="277">
        <v>0</v>
      </c>
      <c r="CV91" s="277">
        <v>0</v>
      </c>
      <c r="CW91" s="277">
        <v>0</v>
      </c>
      <c r="CX91" s="277">
        <v>0</v>
      </c>
      <c r="CY91" s="277">
        <v>10</v>
      </c>
      <c r="CZ91" s="277">
        <v>0</v>
      </c>
      <c r="DA91" s="277">
        <v>0</v>
      </c>
      <c r="DB91" s="277">
        <v>0</v>
      </c>
      <c r="DC91" s="277">
        <v>20</v>
      </c>
      <c r="DD91" s="277">
        <v>0</v>
      </c>
      <c r="DE91" s="277">
        <v>11</v>
      </c>
      <c r="DF91" s="277">
        <v>0</v>
      </c>
      <c r="DG91" s="277">
        <v>0</v>
      </c>
      <c r="DH91" s="277">
        <v>0</v>
      </c>
      <c r="DI91" s="277">
        <v>0</v>
      </c>
      <c r="DJ91" s="277">
        <v>0</v>
      </c>
      <c r="DK91" s="277">
        <v>0</v>
      </c>
      <c r="DL91" s="277">
        <v>0</v>
      </c>
      <c r="DM91" s="277">
        <v>0</v>
      </c>
      <c r="DN91" s="277">
        <v>0</v>
      </c>
      <c r="DO91" s="277">
        <v>0</v>
      </c>
      <c r="DP91" s="277">
        <v>0</v>
      </c>
      <c r="DQ91" s="277">
        <v>0</v>
      </c>
      <c r="DR91" s="277">
        <v>20</v>
      </c>
      <c r="DS91" s="277">
        <v>0</v>
      </c>
      <c r="DT91" s="277">
        <v>19</v>
      </c>
      <c r="DU91" s="277">
        <v>0</v>
      </c>
      <c r="DV91" s="277">
        <v>0</v>
      </c>
      <c r="DW91" s="277">
        <v>0</v>
      </c>
      <c r="DX91" s="277">
        <v>0</v>
      </c>
      <c r="DY91" s="277">
        <v>0</v>
      </c>
      <c r="DZ91" s="277">
        <v>0</v>
      </c>
      <c r="EA91" s="277">
        <v>0</v>
      </c>
      <c r="EB91" s="277">
        <v>0</v>
      </c>
      <c r="EC91" s="277">
        <v>0</v>
      </c>
      <c r="ED91" s="277">
        <v>0</v>
      </c>
      <c r="EE91" s="277">
        <v>0</v>
      </c>
      <c r="EF91" s="277">
        <v>0</v>
      </c>
      <c r="EG91" s="277">
        <v>0</v>
      </c>
      <c r="EH91" s="277">
        <v>0</v>
      </c>
      <c r="EI91" s="277">
        <v>0</v>
      </c>
      <c r="EJ91" s="277">
        <v>0</v>
      </c>
      <c r="EK91" s="277">
        <v>0</v>
      </c>
      <c r="EL91" s="277">
        <v>5</v>
      </c>
      <c r="EM91" s="277">
        <v>25</v>
      </c>
      <c r="EN91" s="277">
        <v>0</v>
      </c>
      <c r="EO91" s="277">
        <v>0</v>
      </c>
      <c r="EP91" s="277">
        <v>0</v>
      </c>
      <c r="EQ91" s="277">
        <v>0</v>
      </c>
      <c r="ER91" s="277">
        <v>0</v>
      </c>
      <c r="ES91" s="277">
        <v>0</v>
      </c>
      <c r="ET91" s="277">
        <v>0</v>
      </c>
      <c r="EU91" s="277">
        <v>0</v>
      </c>
      <c r="EV91" s="277">
        <v>16</v>
      </c>
      <c r="EW91" s="277">
        <v>0</v>
      </c>
      <c r="EX91" s="277">
        <v>0</v>
      </c>
      <c r="EY91" s="277">
        <v>0</v>
      </c>
      <c r="EZ91" s="277">
        <v>0</v>
      </c>
      <c r="FA91" s="277">
        <v>0</v>
      </c>
      <c r="FB91" s="277">
        <v>6</v>
      </c>
      <c r="FC91" s="277">
        <v>0</v>
      </c>
      <c r="FD91" s="277">
        <v>0</v>
      </c>
      <c r="FE91" s="277">
        <v>0</v>
      </c>
      <c r="FF91" s="277">
        <v>0</v>
      </c>
      <c r="FG91" s="277">
        <v>0</v>
      </c>
      <c r="FH91" s="277">
        <v>0</v>
      </c>
      <c r="FI91" s="277">
        <v>0</v>
      </c>
      <c r="FJ91" s="277">
        <v>0</v>
      </c>
      <c r="FK91" s="277">
        <v>15</v>
      </c>
      <c r="FL91" s="277">
        <v>0</v>
      </c>
      <c r="FM91" s="277">
        <v>18</v>
      </c>
      <c r="FN91" s="277">
        <v>0</v>
      </c>
      <c r="FO91" s="277">
        <v>0</v>
      </c>
      <c r="FP91" s="277">
        <v>0</v>
      </c>
      <c r="FQ91" s="277">
        <v>0</v>
      </c>
      <c r="FR91" s="277">
        <v>0</v>
      </c>
      <c r="FS91" s="277">
        <v>0</v>
      </c>
      <c r="FT91" s="277">
        <v>0</v>
      </c>
      <c r="FU91" s="277">
        <v>0</v>
      </c>
      <c r="FV91" s="277">
        <v>0</v>
      </c>
      <c r="FW91" s="277">
        <v>0</v>
      </c>
      <c r="FX91" s="277">
        <v>0</v>
      </c>
      <c r="FY91" s="277">
        <v>0</v>
      </c>
      <c r="FZ91" s="277">
        <v>10</v>
      </c>
      <c r="GA91" s="277">
        <v>0</v>
      </c>
      <c r="GB91" s="277">
        <v>17</v>
      </c>
      <c r="GC91" s="277">
        <v>0</v>
      </c>
      <c r="GD91" s="277">
        <v>0</v>
      </c>
      <c r="GE91" s="277">
        <v>0</v>
      </c>
      <c r="GF91" s="277">
        <v>4</v>
      </c>
      <c r="GG91" s="277">
        <v>0</v>
      </c>
      <c r="GH91" s="277">
        <v>0</v>
      </c>
      <c r="GI91" s="277">
        <v>0</v>
      </c>
      <c r="GJ91" s="277">
        <v>0</v>
      </c>
      <c r="GK91" s="277">
        <v>18</v>
      </c>
      <c r="GL91" s="277">
        <v>5</v>
      </c>
      <c r="GM91" s="277">
        <v>0</v>
      </c>
      <c r="GN91" s="277">
        <v>0</v>
      </c>
      <c r="GO91" s="277">
        <v>0</v>
      </c>
      <c r="GP91" s="277">
        <v>0</v>
      </c>
      <c r="GQ91" s="277">
        <v>18</v>
      </c>
      <c r="GR91" s="277">
        <v>0</v>
      </c>
      <c r="GS91" s="277">
        <v>0</v>
      </c>
      <c r="GT91" s="277">
        <v>0</v>
      </c>
      <c r="GU91" s="277">
        <v>3</v>
      </c>
      <c r="GV91" s="277">
        <v>0</v>
      </c>
      <c r="GW91" s="277">
        <v>0</v>
      </c>
      <c r="GX91" s="277">
        <v>0</v>
      </c>
      <c r="GY91" s="277">
        <v>0</v>
      </c>
      <c r="GZ91" s="277">
        <v>18</v>
      </c>
      <c r="HA91" s="277">
        <v>0</v>
      </c>
      <c r="HB91" s="277">
        <v>0</v>
      </c>
      <c r="HC91" s="277">
        <v>0</v>
      </c>
      <c r="HD91" s="277">
        <v>15</v>
      </c>
      <c r="HE91" s="277">
        <v>0</v>
      </c>
      <c r="HF91" s="277">
        <v>14</v>
      </c>
      <c r="HG91" s="277">
        <v>0</v>
      </c>
      <c r="HH91" s="277">
        <v>0</v>
      </c>
      <c r="HI91" s="277">
        <v>0</v>
      </c>
      <c r="HJ91" s="277">
        <v>0</v>
      </c>
      <c r="HK91" s="277">
        <v>0</v>
      </c>
      <c r="HL91" s="277">
        <v>0</v>
      </c>
      <c r="HM91" s="277">
        <v>0</v>
      </c>
      <c r="HN91" s="277">
        <v>0</v>
      </c>
      <c r="HO91" s="277">
        <v>0</v>
      </c>
      <c r="HP91" s="277">
        <v>0</v>
      </c>
      <c r="HQ91" s="277">
        <v>0</v>
      </c>
      <c r="HR91" s="277">
        <v>0</v>
      </c>
      <c r="HS91" s="277">
        <v>13</v>
      </c>
      <c r="HT91" s="277">
        <v>0</v>
      </c>
      <c r="HU91" s="277">
        <v>14</v>
      </c>
      <c r="HV91" s="277">
        <v>0</v>
      </c>
      <c r="HW91" s="277">
        <v>0</v>
      </c>
      <c r="HX91" s="277">
        <v>0</v>
      </c>
      <c r="HY91" s="277">
        <v>0</v>
      </c>
      <c r="HZ91" s="277">
        <v>0</v>
      </c>
      <c r="IA91" s="277">
        <v>0</v>
      </c>
      <c r="IB91" s="277">
        <v>0</v>
      </c>
      <c r="IC91" s="277">
        <v>0</v>
      </c>
      <c r="ID91" s="277">
        <v>0</v>
      </c>
      <c r="IE91" s="277">
        <v>0</v>
      </c>
      <c r="IF91" s="277">
        <v>0</v>
      </c>
      <c r="IG91" s="277">
        <v>0</v>
      </c>
      <c r="IH91" s="277">
        <v>13</v>
      </c>
      <c r="II91" s="277">
        <v>0</v>
      </c>
      <c r="IJ91" s="277">
        <v>7</v>
      </c>
      <c r="IK91" s="277">
        <v>0</v>
      </c>
      <c r="IL91" s="277">
        <v>0</v>
      </c>
      <c r="IM91" s="277">
        <v>0</v>
      </c>
      <c r="IN91" s="277">
        <v>7</v>
      </c>
      <c r="IO91" s="277">
        <v>0</v>
      </c>
      <c r="IP91" s="277">
        <v>0</v>
      </c>
      <c r="IQ91" s="277">
        <v>5</v>
      </c>
      <c r="IR91" s="277">
        <v>0</v>
      </c>
      <c r="IS91" s="277">
        <v>0</v>
      </c>
      <c r="IT91" s="277">
        <v>0</v>
      </c>
      <c r="IU91" s="277">
        <v>0</v>
      </c>
      <c r="IV91" s="277">
        <v>0</v>
      </c>
      <c r="IW91" s="277">
        <v>0</v>
      </c>
      <c r="IX91" s="277">
        <v>0</v>
      </c>
      <c r="IY91" s="277">
        <v>13</v>
      </c>
      <c r="IZ91" s="277">
        <v>0</v>
      </c>
      <c r="JA91" s="277">
        <v>0</v>
      </c>
      <c r="JB91" s="277">
        <v>0</v>
      </c>
      <c r="JC91" s="277">
        <v>0</v>
      </c>
      <c r="JD91" s="277">
        <v>0</v>
      </c>
      <c r="JE91" s="277">
        <v>0</v>
      </c>
      <c r="JF91" s="277">
        <v>0</v>
      </c>
      <c r="JG91" s="277">
        <v>0</v>
      </c>
      <c r="JH91" s="277">
        <v>0</v>
      </c>
      <c r="JI91" s="277">
        <v>0</v>
      </c>
      <c r="JJ91" s="277">
        <v>0</v>
      </c>
      <c r="JK91" s="277">
        <v>0</v>
      </c>
      <c r="JL91" s="277">
        <v>0</v>
      </c>
      <c r="JM91" s="277">
        <v>0</v>
      </c>
      <c r="JN91" s="277">
        <v>0</v>
      </c>
      <c r="JO91" s="277">
        <v>0</v>
      </c>
      <c r="JP91" s="277">
        <v>0</v>
      </c>
      <c r="JQ91" s="277">
        <v>0</v>
      </c>
      <c r="JR91" s="277">
        <v>20</v>
      </c>
      <c r="JS91" s="277">
        <v>0</v>
      </c>
      <c r="JT91" s="277">
        <v>0</v>
      </c>
      <c r="JU91" s="277">
        <v>0</v>
      </c>
      <c r="JV91" s="277">
        <v>0</v>
      </c>
      <c r="JW91" s="277">
        <v>0</v>
      </c>
      <c r="JX91" s="277">
        <v>0</v>
      </c>
      <c r="JY91" s="277">
        <v>0</v>
      </c>
      <c r="JZ91" s="277">
        <v>0</v>
      </c>
      <c r="KA91" s="277">
        <v>20</v>
      </c>
      <c r="KB91" s="277">
        <v>0</v>
      </c>
      <c r="KC91" s="277">
        <v>0</v>
      </c>
      <c r="KD91" s="277">
        <v>0</v>
      </c>
      <c r="KE91" s="277">
        <v>0</v>
      </c>
      <c r="KF91" s="277">
        <v>0</v>
      </c>
      <c r="KG91" s="277">
        <v>0</v>
      </c>
      <c r="KH91" s="277">
        <v>0</v>
      </c>
      <c r="KI91" s="277">
        <v>0</v>
      </c>
      <c r="KJ91" s="277">
        <v>0</v>
      </c>
      <c r="KK91" s="277">
        <v>0</v>
      </c>
      <c r="KL91" s="277">
        <v>0</v>
      </c>
      <c r="KM91" s="277">
        <v>0</v>
      </c>
      <c r="KN91" s="277">
        <v>0</v>
      </c>
      <c r="KO91" s="277">
        <v>0</v>
      </c>
      <c r="KP91" s="277">
        <v>11</v>
      </c>
      <c r="KQ91" s="277">
        <v>0</v>
      </c>
      <c r="KR91" s="277">
        <v>0</v>
      </c>
      <c r="KS91" s="277">
        <v>0</v>
      </c>
      <c r="KT91" s="277">
        <v>0</v>
      </c>
      <c r="KU91" s="277">
        <v>0</v>
      </c>
      <c r="KV91" s="277">
        <v>10</v>
      </c>
      <c r="KW91" s="277">
        <v>0</v>
      </c>
      <c r="KX91" s="277">
        <v>0</v>
      </c>
      <c r="KY91" s="277">
        <v>0</v>
      </c>
      <c r="KZ91" s="277">
        <v>0</v>
      </c>
      <c r="LA91" s="277">
        <v>0</v>
      </c>
      <c r="LB91" s="277">
        <v>0</v>
      </c>
      <c r="LC91" s="277">
        <v>0</v>
      </c>
      <c r="LD91" s="277">
        <v>0</v>
      </c>
      <c r="LE91" s="277">
        <v>11</v>
      </c>
      <c r="LF91" s="277">
        <v>0</v>
      </c>
      <c r="LG91" s="277">
        <v>12</v>
      </c>
      <c r="LH91" s="277">
        <v>0</v>
      </c>
      <c r="LI91" s="277">
        <v>0</v>
      </c>
      <c r="LJ91" s="277">
        <v>17</v>
      </c>
      <c r="LK91" s="277">
        <v>10</v>
      </c>
      <c r="LL91" s="277">
        <v>0</v>
      </c>
      <c r="LM91" s="277">
        <v>0</v>
      </c>
      <c r="LN91" s="277">
        <v>0</v>
      </c>
      <c r="LO91" s="277">
        <v>0</v>
      </c>
      <c r="LP91" s="277">
        <v>0</v>
      </c>
      <c r="LQ91" s="277">
        <v>0</v>
      </c>
      <c r="LR91" s="277">
        <v>0</v>
      </c>
      <c r="LS91" s="277">
        <v>0</v>
      </c>
      <c r="LT91" s="277">
        <v>0</v>
      </c>
      <c r="LU91" s="277">
        <v>0</v>
      </c>
      <c r="LV91" s="277">
        <v>0</v>
      </c>
      <c r="LW91" s="277">
        <v>0</v>
      </c>
      <c r="LX91" s="277">
        <v>0</v>
      </c>
      <c r="LY91" s="277">
        <v>15</v>
      </c>
      <c r="LZ91" s="277">
        <v>0</v>
      </c>
      <c r="MA91" s="277">
        <v>0</v>
      </c>
      <c r="MB91" s="277">
        <v>0</v>
      </c>
      <c r="MC91" s="277">
        <v>0</v>
      </c>
      <c r="MD91" s="277">
        <v>0</v>
      </c>
      <c r="ME91" s="277">
        <v>9</v>
      </c>
      <c r="MF91" s="277">
        <v>3</v>
      </c>
      <c r="MG91" s="277">
        <v>0</v>
      </c>
      <c r="MH91" s="277">
        <v>0</v>
      </c>
      <c r="MI91" s="277">
        <v>0</v>
      </c>
      <c r="MJ91" s="277">
        <v>0</v>
      </c>
      <c r="MK91" s="277">
        <v>0</v>
      </c>
      <c r="ML91" s="277">
        <v>0</v>
      </c>
      <c r="MM91" s="277">
        <v>0</v>
      </c>
      <c r="MN91" s="277">
        <v>16</v>
      </c>
      <c r="MO91" s="277">
        <v>0</v>
      </c>
      <c r="MP91" s="277">
        <v>0</v>
      </c>
      <c r="MQ91" s="277">
        <v>0</v>
      </c>
      <c r="MR91" s="277">
        <v>1</v>
      </c>
      <c r="MS91" s="277">
        <v>0</v>
      </c>
      <c r="MT91" s="277">
        <v>0</v>
      </c>
      <c r="MU91" s="277">
        <v>7</v>
      </c>
      <c r="MV91" s="277">
        <v>0</v>
      </c>
      <c r="MW91" s="277">
        <v>0</v>
      </c>
      <c r="MX91" s="277">
        <v>25</v>
      </c>
      <c r="MY91" s="277">
        <v>0</v>
      </c>
      <c r="MZ91" s="277">
        <v>18</v>
      </c>
      <c r="NA91" s="277">
        <v>0</v>
      </c>
      <c r="NB91" s="277">
        <v>0</v>
      </c>
      <c r="NC91" s="277">
        <v>0</v>
      </c>
      <c r="ND91" s="277">
        <v>0</v>
      </c>
      <c r="NE91" s="277">
        <v>0</v>
      </c>
      <c r="NF91" s="277">
        <v>0</v>
      </c>
      <c r="NG91" s="277">
        <v>0</v>
      </c>
      <c r="NH91" s="277">
        <v>0</v>
      </c>
      <c r="NI91" s="277">
        <v>0</v>
      </c>
      <c r="NJ91" s="277">
        <v>0</v>
      </c>
      <c r="NK91" s="277">
        <v>0</v>
      </c>
      <c r="NL91" s="277">
        <v>0</v>
      </c>
      <c r="NM91" s="277">
        <v>0</v>
      </c>
      <c r="NN91" s="277">
        <v>0</v>
      </c>
      <c r="NO91" s="277">
        <v>0</v>
      </c>
      <c r="NP91" s="277">
        <v>0</v>
      </c>
      <c r="NQ91" s="277">
        <v>0</v>
      </c>
      <c r="NR91" s="277">
        <v>0</v>
      </c>
      <c r="NS91" s="277">
        <v>3</v>
      </c>
      <c r="NT91" s="277">
        <v>0</v>
      </c>
      <c r="NU91" s="277">
        <v>0</v>
      </c>
      <c r="NV91" s="277">
        <v>3</v>
      </c>
      <c r="NW91" s="277">
        <v>0</v>
      </c>
      <c r="NX91" s="277">
        <v>13</v>
      </c>
      <c r="NY91" s="277">
        <v>10</v>
      </c>
      <c r="NZ91" s="277">
        <v>0</v>
      </c>
      <c r="OA91" s="277">
        <v>0</v>
      </c>
      <c r="OB91" s="277">
        <v>19</v>
      </c>
      <c r="OC91" s="277">
        <v>0</v>
      </c>
      <c r="OD91" s="277">
        <v>0</v>
      </c>
      <c r="OE91" s="277">
        <v>0</v>
      </c>
      <c r="OF91" s="277">
        <v>0</v>
      </c>
      <c r="OG91" s="277">
        <v>0</v>
      </c>
      <c r="OH91" s="277">
        <v>13</v>
      </c>
      <c r="OI91" s="277">
        <v>0</v>
      </c>
      <c r="OJ91" s="277">
        <v>0</v>
      </c>
      <c r="OK91" s="277">
        <v>0</v>
      </c>
      <c r="OL91" s="277">
        <v>0</v>
      </c>
      <c r="OM91" s="277">
        <v>0</v>
      </c>
      <c r="ON91" s="277">
        <v>9</v>
      </c>
      <c r="OO91" s="277">
        <v>0</v>
      </c>
      <c r="OP91" s="277">
        <v>0</v>
      </c>
      <c r="OQ91" s="277">
        <v>0</v>
      </c>
      <c r="OR91" s="277">
        <v>0</v>
      </c>
      <c r="OS91" s="277">
        <v>19</v>
      </c>
      <c r="OT91" s="277">
        <v>0</v>
      </c>
      <c r="OU91" s="277">
        <v>0</v>
      </c>
      <c r="OV91" s="277">
        <v>0</v>
      </c>
      <c r="OW91" s="277">
        <v>0</v>
      </c>
      <c r="OX91" s="277">
        <v>0</v>
      </c>
      <c r="OY91" s="277">
        <v>0</v>
      </c>
      <c r="OZ91" s="277">
        <v>0</v>
      </c>
      <c r="PA91" s="277">
        <v>0</v>
      </c>
      <c r="PB91" s="277">
        <v>0</v>
      </c>
      <c r="PC91" s="277">
        <v>0</v>
      </c>
      <c r="PD91" s="277">
        <v>0</v>
      </c>
      <c r="PE91" s="277">
        <v>0</v>
      </c>
      <c r="PF91" s="277">
        <v>20</v>
      </c>
      <c r="PG91" s="277">
        <v>0</v>
      </c>
      <c r="PH91" s="277">
        <v>19</v>
      </c>
      <c r="PI91" s="277">
        <v>21</v>
      </c>
      <c r="PJ91" s="277">
        <v>0</v>
      </c>
      <c r="PK91" s="277">
        <v>0</v>
      </c>
      <c r="PL91" s="277">
        <v>0</v>
      </c>
      <c r="PM91" s="277">
        <v>0</v>
      </c>
      <c r="PN91" s="277">
        <v>0</v>
      </c>
      <c r="PO91" s="277">
        <v>0</v>
      </c>
      <c r="PP91" s="277">
        <v>0</v>
      </c>
      <c r="PQ91" s="277">
        <v>0</v>
      </c>
      <c r="PR91" s="277">
        <v>0</v>
      </c>
      <c r="PS91" s="277">
        <v>0</v>
      </c>
      <c r="PT91" s="277">
        <v>0</v>
      </c>
      <c r="PU91" s="277">
        <v>0</v>
      </c>
      <c r="PV91" s="277">
        <v>0</v>
      </c>
      <c r="PW91" s="277">
        <v>0</v>
      </c>
      <c r="PX91" s="277">
        <v>0</v>
      </c>
      <c r="PY91" s="277">
        <v>0</v>
      </c>
      <c r="PZ91" s="277">
        <v>0</v>
      </c>
      <c r="QA91" s="277">
        <v>0</v>
      </c>
      <c r="QB91" s="277">
        <v>0</v>
      </c>
      <c r="QC91" s="277">
        <v>0</v>
      </c>
      <c r="QD91" s="277">
        <v>0</v>
      </c>
      <c r="QE91" s="277">
        <v>0</v>
      </c>
      <c r="QF91" s="277">
        <v>0</v>
      </c>
      <c r="QG91" s="277">
        <v>0</v>
      </c>
      <c r="QH91" s="277">
        <v>0</v>
      </c>
      <c r="QI91" s="277">
        <v>0</v>
      </c>
      <c r="QJ91" s="277">
        <v>24</v>
      </c>
      <c r="QK91" s="277">
        <v>0</v>
      </c>
      <c r="QL91" s="277">
        <v>19</v>
      </c>
      <c r="QM91" s="277">
        <v>0</v>
      </c>
      <c r="QN91" s="277">
        <v>0</v>
      </c>
      <c r="QO91" s="277">
        <v>0</v>
      </c>
      <c r="QP91" s="277">
        <v>6</v>
      </c>
      <c r="QQ91" s="277">
        <v>0</v>
      </c>
      <c r="QR91" s="277">
        <v>0</v>
      </c>
      <c r="QS91" s="277">
        <v>0</v>
      </c>
      <c r="QT91" s="277">
        <v>0</v>
      </c>
      <c r="QU91" s="277">
        <v>8</v>
      </c>
      <c r="QV91" s="277">
        <v>0</v>
      </c>
      <c r="QW91" s="277">
        <v>0</v>
      </c>
      <c r="QX91" s="277">
        <v>0</v>
      </c>
      <c r="QY91" s="277">
        <v>0</v>
      </c>
      <c r="QZ91" s="277">
        <v>0</v>
      </c>
      <c r="RA91" s="277">
        <v>3</v>
      </c>
      <c r="RB91" s="277">
        <v>0</v>
      </c>
      <c r="RC91" s="277">
        <v>0</v>
      </c>
      <c r="RD91" s="277">
        <v>0</v>
      </c>
      <c r="RE91" s="277">
        <v>0</v>
      </c>
      <c r="RF91" s="277">
        <v>0</v>
      </c>
      <c r="RG91" s="277">
        <v>0</v>
      </c>
      <c r="RH91" s="277">
        <v>0</v>
      </c>
      <c r="RI91" s="277">
        <v>0</v>
      </c>
      <c r="RJ91" s="277">
        <v>0</v>
      </c>
      <c r="RK91" s="277">
        <v>0</v>
      </c>
      <c r="RL91" s="277">
        <v>0</v>
      </c>
      <c r="RM91" s="277">
        <v>0</v>
      </c>
      <c r="RN91" s="277">
        <v>23</v>
      </c>
      <c r="RO91" s="277">
        <v>0</v>
      </c>
      <c r="RP91" s="277">
        <v>25</v>
      </c>
      <c r="RQ91" s="277">
        <v>0</v>
      </c>
      <c r="RR91" s="277">
        <v>0</v>
      </c>
      <c r="RS91" s="277">
        <v>0</v>
      </c>
      <c r="RT91" s="277">
        <v>2</v>
      </c>
      <c r="RU91" s="277">
        <v>0</v>
      </c>
      <c r="RV91" s="277">
        <v>0</v>
      </c>
      <c r="RW91" s="277">
        <v>0</v>
      </c>
      <c r="RX91" s="277">
        <v>0</v>
      </c>
      <c r="RY91" s="277">
        <v>0</v>
      </c>
      <c r="RZ91" s="277">
        <v>0</v>
      </c>
      <c r="SA91" s="277">
        <v>0</v>
      </c>
      <c r="SB91" s="277">
        <v>0</v>
      </c>
      <c r="SC91" s="277">
        <v>0</v>
      </c>
      <c r="SD91" s="277">
        <v>0</v>
      </c>
      <c r="SE91" s="277">
        <v>0</v>
      </c>
      <c r="SF91" s="277">
        <v>0</v>
      </c>
      <c r="SG91" s="277">
        <v>0</v>
      </c>
      <c r="SH91" s="277">
        <v>0</v>
      </c>
      <c r="SI91" s="277">
        <v>0</v>
      </c>
      <c r="SJ91" s="277">
        <v>0</v>
      </c>
      <c r="SK91" s="277">
        <v>0</v>
      </c>
      <c r="SL91" s="277">
        <v>0</v>
      </c>
      <c r="SM91" s="277">
        <v>0</v>
      </c>
      <c r="SN91" s="277">
        <v>0</v>
      </c>
      <c r="SO91" s="277">
        <v>0</v>
      </c>
      <c r="SP91" s="277">
        <v>0</v>
      </c>
      <c r="SQ91" s="277">
        <v>0</v>
      </c>
      <c r="SR91" s="277">
        <v>0</v>
      </c>
      <c r="SS91" s="277">
        <v>0</v>
      </c>
      <c r="ST91" s="277">
        <v>0</v>
      </c>
      <c r="SU91" s="277">
        <v>0</v>
      </c>
      <c r="SV91" s="277">
        <v>0</v>
      </c>
      <c r="SW91" s="277">
        <v>0</v>
      </c>
      <c r="SX91" s="277">
        <v>0</v>
      </c>
      <c r="SY91" s="277">
        <v>0</v>
      </c>
      <c r="SZ91" s="277">
        <v>0</v>
      </c>
      <c r="TA91" s="277">
        <v>10</v>
      </c>
      <c r="TB91" s="277">
        <v>0</v>
      </c>
      <c r="TC91" s="277">
        <v>30</v>
      </c>
      <c r="TD91" s="277">
        <v>12</v>
      </c>
      <c r="TE91" s="277">
        <v>0</v>
      </c>
      <c r="TF91" s="277">
        <v>0</v>
      </c>
      <c r="TG91" s="277">
        <v>8</v>
      </c>
      <c r="TH91" s="277">
        <v>0</v>
      </c>
      <c r="TI91" s="277">
        <v>0</v>
      </c>
      <c r="TJ91" s="277">
        <v>0</v>
      </c>
      <c r="TK91" s="277">
        <v>0</v>
      </c>
      <c r="TL91" s="277">
        <v>0</v>
      </c>
      <c r="TM91" s="277">
        <v>0</v>
      </c>
      <c r="TN91" s="277">
        <v>0</v>
      </c>
      <c r="TO91" s="277">
        <v>0</v>
      </c>
      <c r="TP91" s="277">
        <v>0</v>
      </c>
      <c r="TQ91" s="277">
        <v>0</v>
      </c>
      <c r="TR91" s="277">
        <v>0</v>
      </c>
      <c r="TS91" s="277">
        <v>0</v>
      </c>
      <c r="TT91" s="277">
        <v>0</v>
      </c>
      <c r="TU91" s="277">
        <v>0</v>
      </c>
      <c r="TV91" s="277">
        <v>6</v>
      </c>
      <c r="TW91" s="277">
        <v>0</v>
      </c>
      <c r="TX91" s="277">
        <v>0</v>
      </c>
      <c r="TY91" s="277">
        <v>6</v>
      </c>
      <c r="TZ91" s="277">
        <v>0</v>
      </c>
      <c r="UA91" s="277">
        <v>0</v>
      </c>
      <c r="UB91" s="277">
        <v>6</v>
      </c>
      <c r="UC91" s="277">
        <v>0</v>
      </c>
      <c r="UD91" s="277">
        <v>0</v>
      </c>
      <c r="UE91" s="277">
        <v>6</v>
      </c>
      <c r="UF91" s="277">
        <v>0</v>
      </c>
      <c r="UG91" s="277">
        <v>0</v>
      </c>
      <c r="UH91" s="277">
        <v>6</v>
      </c>
      <c r="UI91" s="277">
        <v>0</v>
      </c>
      <c r="UJ91" s="277">
        <v>0</v>
      </c>
      <c r="UK91" s="277">
        <v>0</v>
      </c>
      <c r="UL91" s="277">
        <v>0</v>
      </c>
      <c r="UM91" s="277">
        <v>0</v>
      </c>
      <c r="UN91" s="277">
        <v>0</v>
      </c>
      <c r="UO91" s="277">
        <v>0</v>
      </c>
      <c r="UP91" s="277">
        <v>0</v>
      </c>
      <c r="UQ91" s="277">
        <v>0</v>
      </c>
      <c r="UR91" s="277">
        <v>0</v>
      </c>
      <c r="US91" s="277">
        <v>0</v>
      </c>
      <c r="UT91" s="277">
        <v>0</v>
      </c>
      <c r="UU91" s="277">
        <v>0</v>
      </c>
      <c r="UV91" s="277">
        <v>0</v>
      </c>
      <c r="UW91" s="277">
        <v>0</v>
      </c>
      <c r="UX91" s="277">
        <v>0</v>
      </c>
      <c r="UY91" s="277">
        <v>0</v>
      </c>
      <c r="UZ91" s="277">
        <v>15</v>
      </c>
      <c r="VA91" s="277">
        <v>0</v>
      </c>
      <c r="VB91" s="277">
        <v>0</v>
      </c>
      <c r="VC91" s="277">
        <v>0</v>
      </c>
      <c r="VD91" s="277">
        <v>0</v>
      </c>
      <c r="VE91" s="277">
        <v>0</v>
      </c>
      <c r="VF91" s="277">
        <v>11</v>
      </c>
      <c r="VG91" s="277">
        <v>0</v>
      </c>
      <c r="VH91" s="277">
        <v>0</v>
      </c>
      <c r="VI91" s="277">
        <v>7</v>
      </c>
      <c r="VJ91" s="277">
        <v>0</v>
      </c>
      <c r="VK91" s="277">
        <v>0</v>
      </c>
      <c r="VL91" s="277">
        <v>6</v>
      </c>
      <c r="VM91" s="277">
        <v>0</v>
      </c>
      <c r="VN91" s="277">
        <v>0</v>
      </c>
      <c r="VO91" s="277">
        <v>1</v>
      </c>
      <c r="VP91" s="277">
        <v>0</v>
      </c>
      <c r="VQ91" s="277">
        <v>0</v>
      </c>
      <c r="VR91" s="277">
        <v>0</v>
      </c>
      <c r="VS91" s="277">
        <v>0</v>
      </c>
      <c r="VT91" s="277">
        <v>0</v>
      </c>
      <c r="VU91" s="277">
        <v>0</v>
      </c>
      <c r="VV91" s="277">
        <v>0</v>
      </c>
      <c r="VW91" s="277">
        <v>0</v>
      </c>
      <c r="VX91" s="277">
        <v>0</v>
      </c>
      <c r="VY91" s="277">
        <v>0</v>
      </c>
      <c r="VZ91" s="277">
        <v>0</v>
      </c>
      <c r="WA91" s="277">
        <v>0</v>
      </c>
      <c r="WB91" s="277">
        <v>0</v>
      </c>
      <c r="WC91" s="277">
        <v>0</v>
      </c>
      <c r="WD91" s="277">
        <v>7</v>
      </c>
      <c r="WE91" s="277">
        <v>0</v>
      </c>
      <c r="WF91" s="277">
        <v>0</v>
      </c>
      <c r="WG91" s="277">
        <v>0</v>
      </c>
      <c r="WH91" s="277">
        <v>0</v>
      </c>
      <c r="WI91" s="277">
        <v>0</v>
      </c>
      <c r="WJ91" s="277">
        <v>8</v>
      </c>
      <c r="WK91" s="277">
        <v>0</v>
      </c>
      <c r="WL91" s="277">
        <v>0</v>
      </c>
      <c r="WM91" s="277">
        <v>6</v>
      </c>
      <c r="WN91" s="277">
        <v>0</v>
      </c>
      <c r="WO91" s="277">
        <v>0</v>
      </c>
      <c r="WP91" s="277">
        <v>8</v>
      </c>
      <c r="WQ91" s="277">
        <v>0</v>
      </c>
      <c r="WR91" s="277">
        <v>0</v>
      </c>
      <c r="WS91" s="277">
        <v>11</v>
      </c>
      <c r="WT91" s="277">
        <v>0</v>
      </c>
      <c r="WU91" s="277">
        <v>0</v>
      </c>
      <c r="WV91" s="277">
        <v>0</v>
      </c>
      <c r="WW91" s="277">
        <v>0</v>
      </c>
      <c r="WX91" s="277">
        <v>0</v>
      </c>
      <c r="WY91" s="277">
        <v>0</v>
      </c>
      <c r="WZ91" s="277">
        <v>0</v>
      </c>
      <c r="XA91" s="277">
        <v>0</v>
      </c>
      <c r="XB91" s="277">
        <v>0</v>
      </c>
      <c r="XC91" s="277">
        <v>0</v>
      </c>
      <c r="XD91" s="277">
        <v>0</v>
      </c>
      <c r="XE91" s="277">
        <v>0</v>
      </c>
      <c r="XF91" s="277">
        <v>0</v>
      </c>
      <c r="XG91" s="277">
        <v>0</v>
      </c>
      <c r="XH91" s="277">
        <v>17</v>
      </c>
      <c r="XI91" s="277">
        <v>0</v>
      </c>
      <c r="XJ91" s="277">
        <v>0</v>
      </c>
      <c r="XK91" s="277">
        <v>0</v>
      </c>
      <c r="XL91" s="277">
        <v>0</v>
      </c>
      <c r="XM91" s="277">
        <v>0</v>
      </c>
      <c r="XN91" s="277">
        <v>15</v>
      </c>
      <c r="XO91" s="277">
        <v>0</v>
      </c>
      <c r="XP91" s="277">
        <v>0</v>
      </c>
      <c r="XQ91" s="277">
        <v>15</v>
      </c>
      <c r="XR91" s="277">
        <v>0</v>
      </c>
      <c r="XS91" s="277">
        <v>0</v>
      </c>
      <c r="XT91" s="277">
        <v>9</v>
      </c>
      <c r="XU91" s="277">
        <v>0</v>
      </c>
      <c r="XV91" s="277">
        <v>0</v>
      </c>
      <c r="XW91" s="277">
        <v>6</v>
      </c>
      <c r="XX91" s="277">
        <v>0</v>
      </c>
      <c r="XY91" s="277">
        <v>0</v>
      </c>
      <c r="XZ91" s="277">
        <v>0</v>
      </c>
      <c r="YA91" s="277">
        <v>0</v>
      </c>
      <c r="YB91" s="277">
        <v>0</v>
      </c>
      <c r="YC91" s="277">
        <v>0</v>
      </c>
      <c r="YD91" s="277">
        <v>0</v>
      </c>
      <c r="YE91" s="277">
        <v>0</v>
      </c>
      <c r="YF91" s="277">
        <v>0</v>
      </c>
      <c r="YG91" s="277">
        <v>0</v>
      </c>
      <c r="YH91" s="277">
        <v>0</v>
      </c>
      <c r="YI91" s="277">
        <v>0</v>
      </c>
      <c r="YJ91" s="277">
        <v>0</v>
      </c>
      <c r="YK91" s="277">
        <v>0</v>
      </c>
      <c r="YL91" s="277">
        <v>12</v>
      </c>
      <c r="YM91" s="277">
        <v>0</v>
      </c>
      <c r="YN91" s="277">
        <v>0</v>
      </c>
      <c r="YO91" s="277">
        <v>0</v>
      </c>
      <c r="YP91" s="277">
        <v>0</v>
      </c>
      <c r="YQ91" s="277">
        <v>0</v>
      </c>
      <c r="YR91" s="277">
        <v>20</v>
      </c>
      <c r="YS91" s="277">
        <v>0</v>
      </c>
      <c r="YT91" s="277">
        <v>0</v>
      </c>
      <c r="YU91" s="277">
        <v>17</v>
      </c>
      <c r="YV91" s="277">
        <v>0</v>
      </c>
      <c r="YW91" s="277">
        <v>0</v>
      </c>
      <c r="YX91" s="277">
        <v>9</v>
      </c>
      <c r="YY91" s="277">
        <v>0</v>
      </c>
      <c r="YZ91" s="277">
        <v>0</v>
      </c>
      <c r="ZA91" s="277">
        <v>12</v>
      </c>
      <c r="ZB91" s="277">
        <v>0</v>
      </c>
      <c r="ZC91" s="277">
        <v>0</v>
      </c>
      <c r="ZD91" s="277">
        <v>0</v>
      </c>
      <c r="ZE91" s="277">
        <v>0</v>
      </c>
      <c r="ZF91" s="277">
        <v>0</v>
      </c>
      <c r="ZG91" s="277">
        <v>0</v>
      </c>
      <c r="ZH91" s="277">
        <v>0</v>
      </c>
      <c r="ZI91" s="277">
        <v>0</v>
      </c>
      <c r="ZJ91" s="277">
        <v>0</v>
      </c>
      <c r="ZK91" s="277">
        <v>0</v>
      </c>
      <c r="ZL91" s="277">
        <v>0</v>
      </c>
      <c r="ZM91" s="277">
        <v>0</v>
      </c>
      <c r="ZN91" s="277">
        <v>0</v>
      </c>
      <c r="ZO91" s="277">
        <v>0</v>
      </c>
      <c r="ZP91" s="277">
        <v>16</v>
      </c>
      <c r="ZQ91" s="277">
        <v>0</v>
      </c>
      <c r="ZR91" s="277">
        <v>17</v>
      </c>
      <c r="ZS91" s="277">
        <v>0</v>
      </c>
      <c r="ZT91" s="277">
        <v>0</v>
      </c>
      <c r="ZU91" s="277">
        <v>0</v>
      </c>
      <c r="ZV91" s="277">
        <v>21</v>
      </c>
      <c r="ZW91" s="277">
        <v>0</v>
      </c>
      <c r="ZX91" s="277">
        <v>0</v>
      </c>
      <c r="ZY91" s="277">
        <v>3</v>
      </c>
      <c r="ZZ91" s="277">
        <v>0</v>
      </c>
      <c r="AAA91" s="277">
        <v>0</v>
      </c>
      <c r="AAB91" s="277">
        <v>0</v>
      </c>
      <c r="AAC91" s="277">
        <v>0</v>
      </c>
      <c r="AAD91" s="277">
        <v>0</v>
      </c>
      <c r="AAE91" s="277">
        <v>0</v>
      </c>
      <c r="AAF91" s="277">
        <v>0</v>
      </c>
      <c r="AAG91" s="277">
        <v>0</v>
      </c>
      <c r="AAH91" s="277">
        <v>0</v>
      </c>
      <c r="AAI91" s="277">
        <v>0</v>
      </c>
      <c r="AAJ91" s="277">
        <v>20</v>
      </c>
      <c r="AAK91" s="277">
        <v>0</v>
      </c>
      <c r="AAL91" s="277">
        <v>0</v>
      </c>
      <c r="AAM91" s="277">
        <v>0</v>
      </c>
      <c r="AAN91" s="277">
        <v>0</v>
      </c>
      <c r="AAO91" s="277">
        <v>0</v>
      </c>
      <c r="AAP91" s="277">
        <v>0</v>
      </c>
      <c r="AAQ91" s="277">
        <v>0</v>
      </c>
      <c r="AAR91" s="277">
        <v>0</v>
      </c>
      <c r="AAS91" s="277">
        <v>0</v>
      </c>
      <c r="AAT91" s="181"/>
    </row>
    <row r="92" spans="3:722" x14ac:dyDescent="0.3">
      <c r="C92">
        <f>VLOOKUP($F92,Old!$C$23:$G$42,5,FALSE)</f>
        <v>1.8</v>
      </c>
      <c r="D92" s="3" t="s">
        <v>461</v>
      </c>
      <c r="F92" s="3">
        <v>666521</v>
      </c>
      <c r="G92" s="3" t="s">
        <v>81</v>
      </c>
      <c r="H92" s="275">
        <f t="shared" si="143"/>
        <v>16.172413793103448</v>
      </c>
      <c r="I92" s="135" t="str">
        <f t="shared" si="143"/>
        <v/>
      </c>
      <c r="J92" s="276" t="str">
        <f t="shared" si="143"/>
        <v/>
      </c>
      <c r="K92" s="275" cm="1">
        <f t="array" ref="K92">IFERROR(_xlfn.STDEV.S(IF(($AA$19:$AAN$19=K$20)*($AF92:$AAS92&gt;10), $AF92:$AAS92)),"")</f>
        <v>4.6296325488040422</v>
      </c>
      <c r="L92" s="135" t="str" cm="1">
        <f t="array" ref="L92">IFERROR(_xlfn.STDEV.S(IF(($AA$19:$AAN$19=L$20)*($AF92:$AAS92&gt;10), $AF92:$AAS92)),"")</f>
        <v/>
      </c>
      <c r="M92" s="276" t="str" cm="1">
        <f t="array" ref="M92">IFERROR(_xlfn.STDEV.S(IF(($AA$19:$AAN$19=M$20)*($AF92:$AAS92&gt;10), $AF92:$AAS92)),"")</f>
        <v/>
      </c>
      <c r="N92" s="275">
        <f t="shared" si="144"/>
        <v>27</v>
      </c>
      <c r="O92" s="135">
        <f t="shared" si="144"/>
        <v>0</v>
      </c>
      <c r="P92" s="276">
        <f t="shared" si="144"/>
        <v>0</v>
      </c>
      <c r="Q92" s="275">
        <f t="shared" si="145"/>
        <v>15.142857142857142</v>
      </c>
      <c r="R92" s="135" t="str">
        <f t="shared" si="145"/>
        <v/>
      </c>
      <c r="S92" s="135">
        <f t="shared" si="145"/>
        <v>17.857142857142858</v>
      </c>
      <c r="T92" s="135">
        <f t="shared" si="145"/>
        <v>15.4</v>
      </c>
      <c r="U92" s="276">
        <f t="shared" si="145"/>
        <v>18.333333333333332</v>
      </c>
      <c r="V92" s="275" t="str">
        <f t="shared" si="145"/>
        <v/>
      </c>
      <c r="W92" s="135" t="str">
        <f t="shared" si="145"/>
        <v/>
      </c>
      <c r="X92" s="135" t="str">
        <f t="shared" si="145"/>
        <v/>
      </c>
      <c r="Y92" s="135" t="str">
        <f t="shared" si="145"/>
        <v/>
      </c>
      <c r="Z92" s="276" t="str">
        <f t="shared" si="145"/>
        <v/>
      </c>
      <c r="AA92" s="275" t="str">
        <f t="shared" si="145"/>
        <v/>
      </c>
      <c r="AB92" s="135" t="str">
        <f t="shared" si="145"/>
        <v/>
      </c>
      <c r="AC92" s="135" t="str">
        <f t="shared" si="145"/>
        <v/>
      </c>
      <c r="AD92" s="135" t="str">
        <f t="shared" si="145"/>
        <v/>
      </c>
      <c r="AE92" s="276" t="str">
        <f t="shared" si="145"/>
        <v/>
      </c>
      <c r="AF92" s="277">
        <v>0</v>
      </c>
      <c r="AG92" s="277">
        <v>0</v>
      </c>
      <c r="AH92" s="277">
        <v>0</v>
      </c>
      <c r="AI92" s="277">
        <v>0</v>
      </c>
      <c r="AJ92" s="277">
        <v>0</v>
      </c>
      <c r="AK92" s="277">
        <v>0</v>
      </c>
      <c r="AL92" s="277">
        <v>0</v>
      </c>
      <c r="AM92" s="277">
        <v>0</v>
      </c>
      <c r="AN92" s="277">
        <v>0</v>
      </c>
      <c r="AO92" s="277">
        <v>0</v>
      </c>
      <c r="AP92" s="277">
        <v>0</v>
      </c>
      <c r="AQ92" s="277">
        <v>0</v>
      </c>
      <c r="AR92" s="277">
        <v>0</v>
      </c>
      <c r="AS92" s="277">
        <v>0</v>
      </c>
      <c r="AT92" s="277">
        <v>0</v>
      </c>
      <c r="AU92" s="277">
        <v>15</v>
      </c>
      <c r="AV92" s="277">
        <v>0</v>
      </c>
      <c r="AW92" s="277">
        <v>0</v>
      </c>
      <c r="AX92" s="277">
        <v>0</v>
      </c>
      <c r="AY92" s="277">
        <v>0</v>
      </c>
      <c r="AZ92" s="277">
        <v>0</v>
      </c>
      <c r="BA92" s="277">
        <v>4</v>
      </c>
      <c r="BB92" s="277">
        <v>0</v>
      </c>
      <c r="BC92" s="277">
        <v>0</v>
      </c>
      <c r="BD92" s="277">
        <v>0</v>
      </c>
      <c r="BE92" s="277">
        <v>0</v>
      </c>
      <c r="BF92" s="277">
        <v>0</v>
      </c>
      <c r="BG92" s="277">
        <v>0</v>
      </c>
      <c r="BH92" s="277">
        <v>0</v>
      </c>
      <c r="BI92" s="277">
        <v>0</v>
      </c>
      <c r="BJ92" s="277">
        <v>5</v>
      </c>
      <c r="BK92" s="277">
        <v>0</v>
      </c>
      <c r="BL92" s="277">
        <v>0</v>
      </c>
      <c r="BM92" s="277">
        <v>0</v>
      </c>
      <c r="BN92" s="277">
        <v>0</v>
      </c>
      <c r="BO92" s="277">
        <v>0</v>
      </c>
      <c r="BP92" s="277">
        <v>7</v>
      </c>
      <c r="BQ92" s="277">
        <v>0</v>
      </c>
      <c r="BR92" s="277">
        <v>0</v>
      </c>
      <c r="BS92" s="277">
        <v>16</v>
      </c>
      <c r="BT92" s="277">
        <v>0</v>
      </c>
      <c r="BU92" s="277">
        <v>0</v>
      </c>
      <c r="BV92" s="277">
        <v>12</v>
      </c>
      <c r="BW92" s="277">
        <v>0</v>
      </c>
      <c r="BX92" s="277">
        <v>0</v>
      </c>
      <c r="BY92" s="277">
        <v>0</v>
      </c>
      <c r="BZ92" s="277">
        <v>0</v>
      </c>
      <c r="CA92" s="277">
        <v>0</v>
      </c>
      <c r="CB92" s="277">
        <v>0</v>
      </c>
      <c r="CC92" s="277">
        <v>0</v>
      </c>
      <c r="CD92" s="277">
        <v>0</v>
      </c>
      <c r="CE92" s="277">
        <v>0</v>
      </c>
      <c r="CF92" s="277">
        <v>0</v>
      </c>
      <c r="CG92" s="277">
        <v>0</v>
      </c>
      <c r="CH92" s="277">
        <v>0</v>
      </c>
      <c r="CI92" s="277">
        <v>0</v>
      </c>
      <c r="CJ92" s="277">
        <v>0</v>
      </c>
      <c r="CK92" s="277">
        <v>0</v>
      </c>
      <c r="CL92" s="277">
        <v>0</v>
      </c>
      <c r="CM92" s="277">
        <v>0</v>
      </c>
      <c r="CN92" s="277">
        <v>3</v>
      </c>
      <c r="CO92" s="277">
        <v>0</v>
      </c>
      <c r="CP92" s="277">
        <v>0</v>
      </c>
      <c r="CQ92" s="277">
        <v>0</v>
      </c>
      <c r="CR92" s="277">
        <v>0</v>
      </c>
      <c r="CS92" s="277">
        <v>0</v>
      </c>
      <c r="CT92" s="277">
        <v>13</v>
      </c>
      <c r="CU92" s="277">
        <v>0</v>
      </c>
      <c r="CV92" s="277">
        <v>0</v>
      </c>
      <c r="CW92" s="277">
        <v>13</v>
      </c>
      <c r="CX92" s="277">
        <v>0</v>
      </c>
      <c r="CY92" s="277">
        <v>0</v>
      </c>
      <c r="CZ92" s="277">
        <v>0</v>
      </c>
      <c r="DA92" s="277">
        <v>0</v>
      </c>
      <c r="DB92" s="277">
        <v>0</v>
      </c>
      <c r="DC92" s="277">
        <v>27</v>
      </c>
      <c r="DD92" s="277">
        <v>0</v>
      </c>
      <c r="DE92" s="277">
        <v>0</v>
      </c>
      <c r="DF92" s="277">
        <v>0</v>
      </c>
      <c r="DG92" s="277">
        <v>0</v>
      </c>
      <c r="DH92" s="277">
        <v>0</v>
      </c>
      <c r="DI92" s="277">
        <v>13</v>
      </c>
      <c r="DJ92" s="277">
        <v>0</v>
      </c>
      <c r="DK92" s="277">
        <v>0</v>
      </c>
      <c r="DL92" s="277">
        <v>0</v>
      </c>
      <c r="DM92" s="277">
        <v>0</v>
      </c>
      <c r="DN92" s="277">
        <v>0</v>
      </c>
      <c r="DO92" s="277">
        <v>0</v>
      </c>
      <c r="DP92" s="277">
        <v>0</v>
      </c>
      <c r="DQ92" s="277">
        <v>0</v>
      </c>
      <c r="DR92" s="277">
        <v>16</v>
      </c>
      <c r="DS92" s="277">
        <v>0</v>
      </c>
      <c r="DT92" s="277">
        <v>0</v>
      </c>
      <c r="DU92" s="277">
        <v>0</v>
      </c>
      <c r="DV92" s="277">
        <v>0</v>
      </c>
      <c r="DW92" s="277">
        <v>0</v>
      </c>
      <c r="DX92" s="277">
        <v>24</v>
      </c>
      <c r="DY92" s="277">
        <v>0</v>
      </c>
      <c r="DZ92" s="277">
        <v>0</v>
      </c>
      <c r="EA92" s="277">
        <v>0</v>
      </c>
      <c r="EB92" s="277">
        <v>0</v>
      </c>
      <c r="EC92" s="277">
        <v>0</v>
      </c>
      <c r="ED92" s="277">
        <v>0</v>
      </c>
      <c r="EE92" s="277">
        <v>0</v>
      </c>
      <c r="EF92" s="277">
        <v>0</v>
      </c>
      <c r="EG92" s="277">
        <v>0</v>
      </c>
      <c r="EH92" s="277">
        <v>0</v>
      </c>
      <c r="EI92" s="277">
        <v>0</v>
      </c>
      <c r="EJ92" s="277">
        <v>0</v>
      </c>
      <c r="EK92" s="277">
        <v>0</v>
      </c>
      <c r="EL92" s="277">
        <v>0</v>
      </c>
      <c r="EM92" s="277">
        <v>0</v>
      </c>
      <c r="EN92" s="277">
        <v>0</v>
      </c>
      <c r="EO92" s="277">
        <v>0</v>
      </c>
      <c r="EP92" s="277">
        <v>0</v>
      </c>
      <c r="EQ92" s="277">
        <v>0</v>
      </c>
      <c r="ER92" s="277">
        <v>0</v>
      </c>
      <c r="ES92" s="277">
        <v>0</v>
      </c>
      <c r="ET92" s="277">
        <v>0</v>
      </c>
      <c r="EU92" s="277">
        <v>0</v>
      </c>
      <c r="EV92" s="277">
        <v>11</v>
      </c>
      <c r="EW92" s="277">
        <v>0</v>
      </c>
      <c r="EX92" s="277">
        <v>0</v>
      </c>
      <c r="EY92" s="277">
        <v>0</v>
      </c>
      <c r="EZ92" s="277">
        <v>0</v>
      </c>
      <c r="FA92" s="277">
        <v>0</v>
      </c>
      <c r="FB92" s="277">
        <v>9</v>
      </c>
      <c r="FC92" s="277">
        <v>0</v>
      </c>
      <c r="FD92" s="277">
        <v>0</v>
      </c>
      <c r="FE92" s="277">
        <v>0</v>
      </c>
      <c r="FF92" s="277">
        <v>0</v>
      </c>
      <c r="FG92" s="277">
        <v>0</v>
      </c>
      <c r="FH92" s="277">
        <v>0</v>
      </c>
      <c r="FI92" s="277">
        <v>0</v>
      </c>
      <c r="FJ92" s="277">
        <v>0</v>
      </c>
      <c r="FK92" s="277">
        <v>12</v>
      </c>
      <c r="FL92" s="277">
        <v>0</v>
      </c>
      <c r="FM92" s="277">
        <v>0</v>
      </c>
      <c r="FN92" s="277">
        <v>0</v>
      </c>
      <c r="FO92" s="277">
        <v>0</v>
      </c>
      <c r="FP92" s="277">
        <v>0</v>
      </c>
      <c r="FQ92" s="277">
        <v>8</v>
      </c>
      <c r="FR92" s="277">
        <v>0</v>
      </c>
      <c r="FS92" s="277">
        <v>0</v>
      </c>
      <c r="FT92" s="277">
        <v>0</v>
      </c>
      <c r="FU92" s="277">
        <v>0</v>
      </c>
      <c r="FV92" s="277">
        <v>0</v>
      </c>
      <c r="FW92" s="277">
        <v>0</v>
      </c>
      <c r="FX92" s="277">
        <v>0</v>
      </c>
      <c r="FY92" s="277">
        <v>0</v>
      </c>
      <c r="FZ92" s="277">
        <v>0</v>
      </c>
      <c r="GA92" s="277">
        <v>0</v>
      </c>
      <c r="GB92" s="277">
        <v>0</v>
      </c>
      <c r="GC92" s="277">
        <v>0</v>
      </c>
      <c r="GD92" s="277">
        <v>0</v>
      </c>
      <c r="GE92" s="277">
        <v>0</v>
      </c>
      <c r="GF92" s="277">
        <v>0</v>
      </c>
      <c r="GG92" s="277">
        <v>0</v>
      </c>
      <c r="GH92" s="277">
        <v>6</v>
      </c>
      <c r="GI92" s="277">
        <v>0</v>
      </c>
      <c r="GJ92" s="277">
        <v>0</v>
      </c>
      <c r="GK92" s="277">
        <v>0</v>
      </c>
      <c r="GL92" s="277">
        <v>7</v>
      </c>
      <c r="GM92" s="277">
        <v>0</v>
      </c>
      <c r="GN92" s="277">
        <v>0</v>
      </c>
      <c r="GO92" s="277">
        <v>0</v>
      </c>
      <c r="GP92" s="277">
        <v>0</v>
      </c>
      <c r="GQ92" s="277">
        <v>0</v>
      </c>
      <c r="GR92" s="277">
        <v>0</v>
      </c>
      <c r="GS92" s="277">
        <v>0</v>
      </c>
      <c r="GT92" s="277">
        <v>0</v>
      </c>
      <c r="GU92" s="277">
        <v>3</v>
      </c>
      <c r="GV92" s="277">
        <v>0</v>
      </c>
      <c r="GW92" s="277">
        <v>0</v>
      </c>
      <c r="GX92" s="277">
        <v>22</v>
      </c>
      <c r="GY92" s="277">
        <v>0</v>
      </c>
      <c r="GZ92" s="277">
        <v>0</v>
      </c>
      <c r="HA92" s="277">
        <v>0</v>
      </c>
      <c r="HB92" s="277">
        <v>0</v>
      </c>
      <c r="HC92" s="277">
        <v>0</v>
      </c>
      <c r="HD92" s="277">
        <v>15</v>
      </c>
      <c r="HE92" s="277">
        <v>0</v>
      </c>
      <c r="HF92" s="277">
        <v>0</v>
      </c>
      <c r="HG92" s="277">
        <v>0</v>
      </c>
      <c r="HH92" s="277">
        <v>0</v>
      </c>
      <c r="HI92" s="277">
        <v>0</v>
      </c>
      <c r="HJ92" s="277">
        <v>0</v>
      </c>
      <c r="HK92" s="277">
        <v>0</v>
      </c>
      <c r="HL92" s="277">
        <v>0</v>
      </c>
      <c r="HM92" s="277">
        <v>0</v>
      </c>
      <c r="HN92" s="277">
        <v>0</v>
      </c>
      <c r="HO92" s="277">
        <v>0</v>
      </c>
      <c r="HP92" s="277">
        <v>0</v>
      </c>
      <c r="HQ92" s="277">
        <v>0</v>
      </c>
      <c r="HR92" s="277">
        <v>0</v>
      </c>
      <c r="HS92" s="277">
        <v>9</v>
      </c>
      <c r="HT92" s="277">
        <v>0</v>
      </c>
      <c r="HU92" s="277">
        <v>0</v>
      </c>
      <c r="HV92" s="277">
        <v>0</v>
      </c>
      <c r="HW92" s="277">
        <v>0</v>
      </c>
      <c r="HX92" s="277">
        <v>0</v>
      </c>
      <c r="HY92" s="277">
        <v>0</v>
      </c>
      <c r="HZ92" s="277">
        <v>0</v>
      </c>
      <c r="IA92" s="277">
        <v>0</v>
      </c>
      <c r="IB92" s="277">
        <v>0</v>
      </c>
      <c r="IC92" s="277">
        <v>0</v>
      </c>
      <c r="ID92" s="277">
        <v>0</v>
      </c>
      <c r="IE92" s="277">
        <v>6</v>
      </c>
      <c r="IF92" s="277">
        <v>0</v>
      </c>
      <c r="IG92" s="277">
        <v>0</v>
      </c>
      <c r="IH92" s="277">
        <v>2</v>
      </c>
      <c r="II92" s="277">
        <v>0</v>
      </c>
      <c r="IJ92" s="277">
        <v>0</v>
      </c>
      <c r="IK92" s="277">
        <v>0</v>
      </c>
      <c r="IL92" s="277">
        <v>0</v>
      </c>
      <c r="IM92" s="277">
        <v>0</v>
      </c>
      <c r="IN92" s="277">
        <v>2</v>
      </c>
      <c r="IO92" s="277">
        <v>0</v>
      </c>
      <c r="IP92" s="277">
        <v>0</v>
      </c>
      <c r="IQ92" s="277">
        <v>11</v>
      </c>
      <c r="IR92" s="277">
        <v>0</v>
      </c>
      <c r="IS92" s="277">
        <v>0</v>
      </c>
      <c r="IT92" s="277">
        <v>5</v>
      </c>
      <c r="IU92" s="277">
        <v>0</v>
      </c>
      <c r="IV92" s="277">
        <v>0</v>
      </c>
      <c r="IW92" s="277">
        <v>1</v>
      </c>
      <c r="IX92" s="277">
        <v>0</v>
      </c>
      <c r="IY92" s="277">
        <v>0</v>
      </c>
      <c r="IZ92" s="277">
        <v>0</v>
      </c>
      <c r="JA92" s="277">
        <v>0</v>
      </c>
      <c r="JB92" s="277">
        <v>0</v>
      </c>
      <c r="JC92" s="277">
        <v>10</v>
      </c>
      <c r="JD92" s="277">
        <v>0</v>
      </c>
      <c r="JE92" s="277">
        <v>0</v>
      </c>
      <c r="JF92" s="277">
        <v>7</v>
      </c>
      <c r="JG92" s="277">
        <v>0</v>
      </c>
      <c r="JH92" s="277">
        <v>0</v>
      </c>
      <c r="JI92" s="277">
        <v>0</v>
      </c>
      <c r="JJ92" s="277">
        <v>0</v>
      </c>
      <c r="JK92" s="277">
        <v>0</v>
      </c>
      <c r="JL92" s="277">
        <v>0</v>
      </c>
      <c r="JM92" s="277">
        <v>0</v>
      </c>
      <c r="JN92" s="277">
        <v>0</v>
      </c>
      <c r="JO92" s="277">
        <v>0</v>
      </c>
      <c r="JP92" s="277">
        <v>0</v>
      </c>
      <c r="JQ92" s="277">
        <v>0</v>
      </c>
      <c r="JR92" s="277">
        <v>15</v>
      </c>
      <c r="JS92" s="277">
        <v>0</v>
      </c>
      <c r="JT92" s="277">
        <v>0</v>
      </c>
      <c r="JU92" s="277">
        <v>5</v>
      </c>
      <c r="JV92" s="277">
        <v>0</v>
      </c>
      <c r="JW92" s="277">
        <v>0</v>
      </c>
      <c r="JX92" s="277">
        <v>0</v>
      </c>
      <c r="JY92" s="277">
        <v>4</v>
      </c>
      <c r="JZ92" s="277">
        <v>0</v>
      </c>
      <c r="KA92" s="277">
        <v>16</v>
      </c>
      <c r="KB92" s="277">
        <v>0</v>
      </c>
      <c r="KC92" s="277">
        <v>0</v>
      </c>
      <c r="KD92" s="277">
        <v>0</v>
      </c>
      <c r="KE92" s="277">
        <v>0</v>
      </c>
      <c r="KF92" s="277">
        <v>0</v>
      </c>
      <c r="KG92" s="277">
        <v>0</v>
      </c>
      <c r="KH92" s="277">
        <v>0</v>
      </c>
      <c r="KI92" s="277">
        <v>0</v>
      </c>
      <c r="KJ92" s="277">
        <v>4</v>
      </c>
      <c r="KK92" s="277">
        <v>0</v>
      </c>
      <c r="KL92" s="277">
        <v>0</v>
      </c>
      <c r="KM92" s="277">
        <v>0</v>
      </c>
      <c r="KN92" s="277">
        <v>0</v>
      </c>
      <c r="KO92" s="277">
        <v>0</v>
      </c>
      <c r="KP92" s="277">
        <v>5</v>
      </c>
      <c r="KQ92" s="277">
        <v>0</v>
      </c>
      <c r="KR92" s="277">
        <v>0</v>
      </c>
      <c r="KS92" s="277">
        <v>0</v>
      </c>
      <c r="KT92" s="277">
        <v>0</v>
      </c>
      <c r="KU92" s="277">
        <v>0</v>
      </c>
      <c r="KV92" s="277">
        <v>2</v>
      </c>
      <c r="KW92" s="277">
        <v>0</v>
      </c>
      <c r="KX92" s="277">
        <v>0</v>
      </c>
      <c r="KY92" s="277">
        <v>5</v>
      </c>
      <c r="KZ92" s="277">
        <v>0</v>
      </c>
      <c r="LA92" s="277">
        <v>0</v>
      </c>
      <c r="LB92" s="277">
        <v>2</v>
      </c>
      <c r="LC92" s="277">
        <v>0</v>
      </c>
      <c r="LD92" s="277">
        <v>0</v>
      </c>
      <c r="LE92" s="277">
        <v>1</v>
      </c>
      <c r="LF92" s="277">
        <v>0</v>
      </c>
      <c r="LG92" s="277">
        <v>0</v>
      </c>
      <c r="LH92" s="277">
        <v>0</v>
      </c>
      <c r="LI92" s="277">
        <v>0</v>
      </c>
      <c r="LJ92" s="277">
        <v>0</v>
      </c>
      <c r="LK92" s="277">
        <v>10</v>
      </c>
      <c r="LL92" s="277">
        <v>0</v>
      </c>
      <c r="LM92" s="277">
        <v>0</v>
      </c>
      <c r="LN92" s="277">
        <v>0</v>
      </c>
      <c r="LO92" s="277">
        <v>0</v>
      </c>
      <c r="LP92" s="277">
        <v>0</v>
      </c>
      <c r="LQ92" s="277">
        <v>0</v>
      </c>
      <c r="LR92" s="277">
        <v>0</v>
      </c>
      <c r="LS92" s="277">
        <v>0</v>
      </c>
      <c r="LT92" s="277">
        <v>0</v>
      </c>
      <c r="LU92" s="277">
        <v>0</v>
      </c>
      <c r="LV92" s="277">
        <v>0</v>
      </c>
      <c r="LW92" s="277">
        <v>0</v>
      </c>
      <c r="LX92" s="277">
        <v>0</v>
      </c>
      <c r="LY92" s="277">
        <v>0</v>
      </c>
      <c r="LZ92" s="277">
        <v>9</v>
      </c>
      <c r="MA92" s="277">
        <v>0</v>
      </c>
      <c r="MB92" s="277">
        <v>0</v>
      </c>
      <c r="MC92" s="277">
        <v>9</v>
      </c>
      <c r="MD92" s="277">
        <v>0</v>
      </c>
      <c r="ME92" s="277">
        <v>0</v>
      </c>
      <c r="MF92" s="277">
        <v>5</v>
      </c>
      <c r="MG92" s="277">
        <v>0</v>
      </c>
      <c r="MH92" s="277">
        <v>0</v>
      </c>
      <c r="MI92" s="277">
        <v>0</v>
      </c>
      <c r="MJ92" s="277">
        <v>0</v>
      </c>
      <c r="MK92" s="277">
        <v>0</v>
      </c>
      <c r="ML92" s="277">
        <v>0</v>
      </c>
      <c r="MM92" s="277">
        <v>0</v>
      </c>
      <c r="MN92" s="277">
        <v>0</v>
      </c>
      <c r="MO92" s="277">
        <v>8</v>
      </c>
      <c r="MP92" s="277">
        <v>0</v>
      </c>
      <c r="MQ92" s="277">
        <v>0</v>
      </c>
      <c r="MR92" s="277">
        <v>1</v>
      </c>
      <c r="MS92" s="277">
        <v>0</v>
      </c>
      <c r="MT92" s="277">
        <v>0</v>
      </c>
      <c r="MU92" s="277">
        <v>3</v>
      </c>
      <c r="MV92" s="277">
        <v>0</v>
      </c>
      <c r="MW92" s="277">
        <v>0</v>
      </c>
      <c r="MX92" s="277">
        <v>15</v>
      </c>
      <c r="MY92" s="277">
        <v>0</v>
      </c>
      <c r="MZ92" s="277">
        <v>0</v>
      </c>
      <c r="NA92" s="277">
        <v>0</v>
      </c>
      <c r="NB92" s="277">
        <v>0</v>
      </c>
      <c r="NC92" s="277">
        <v>0</v>
      </c>
      <c r="ND92" s="277">
        <v>19</v>
      </c>
      <c r="NE92" s="277">
        <v>0</v>
      </c>
      <c r="NF92" s="277">
        <v>0</v>
      </c>
      <c r="NG92" s="277">
        <v>0</v>
      </c>
      <c r="NH92" s="277">
        <v>0</v>
      </c>
      <c r="NI92" s="277">
        <v>0</v>
      </c>
      <c r="NJ92" s="277">
        <v>0</v>
      </c>
      <c r="NK92" s="277">
        <v>0</v>
      </c>
      <c r="NL92" s="277">
        <v>0</v>
      </c>
      <c r="NM92" s="277">
        <v>0</v>
      </c>
      <c r="NN92" s="277">
        <v>0</v>
      </c>
      <c r="NO92" s="277">
        <v>0</v>
      </c>
      <c r="NP92" s="277">
        <v>0</v>
      </c>
      <c r="NQ92" s="277">
        <v>0</v>
      </c>
      <c r="NR92" s="277">
        <v>0</v>
      </c>
      <c r="NS92" s="277">
        <v>0</v>
      </c>
      <c r="NT92" s="277">
        <v>0</v>
      </c>
      <c r="NU92" s="277">
        <v>0</v>
      </c>
      <c r="NV92" s="277">
        <v>0</v>
      </c>
      <c r="NW92" s="277">
        <v>0</v>
      </c>
      <c r="NX92" s="277">
        <v>0</v>
      </c>
      <c r="NY92" s="277">
        <v>0</v>
      </c>
      <c r="NZ92" s="277">
        <v>0</v>
      </c>
      <c r="OA92" s="277">
        <v>0</v>
      </c>
      <c r="OB92" s="277">
        <v>14</v>
      </c>
      <c r="OC92" s="277">
        <v>0</v>
      </c>
      <c r="OD92" s="277">
        <v>0</v>
      </c>
      <c r="OE92" s="277">
        <v>0</v>
      </c>
      <c r="OF92" s="277">
        <v>0</v>
      </c>
      <c r="OG92" s="277">
        <v>0</v>
      </c>
      <c r="OH92" s="277">
        <v>6</v>
      </c>
      <c r="OI92" s="277">
        <v>0</v>
      </c>
      <c r="OJ92" s="277">
        <v>0</v>
      </c>
      <c r="OK92" s="277">
        <v>0</v>
      </c>
      <c r="OL92" s="277">
        <v>0</v>
      </c>
      <c r="OM92" s="277">
        <v>0</v>
      </c>
      <c r="ON92" s="277">
        <v>0</v>
      </c>
      <c r="OO92" s="277">
        <v>0</v>
      </c>
      <c r="OP92" s="277">
        <v>0</v>
      </c>
      <c r="OQ92" s="277">
        <v>0</v>
      </c>
      <c r="OR92" s="277">
        <v>0</v>
      </c>
      <c r="OS92" s="277">
        <v>0</v>
      </c>
      <c r="OT92" s="277">
        <v>0</v>
      </c>
      <c r="OU92" s="277">
        <v>0</v>
      </c>
      <c r="OV92" s="277">
        <v>0</v>
      </c>
      <c r="OW92" s="277">
        <v>0</v>
      </c>
      <c r="OX92" s="277">
        <v>0</v>
      </c>
      <c r="OY92" s="277">
        <v>0</v>
      </c>
      <c r="OZ92" s="277">
        <v>0</v>
      </c>
      <c r="PA92" s="277">
        <v>0</v>
      </c>
      <c r="PB92" s="277">
        <v>0</v>
      </c>
      <c r="PC92" s="277">
        <v>0</v>
      </c>
      <c r="PD92" s="277">
        <v>0</v>
      </c>
      <c r="PE92" s="277">
        <v>0</v>
      </c>
      <c r="PF92" s="277">
        <v>12</v>
      </c>
      <c r="PG92" s="277">
        <v>0</v>
      </c>
      <c r="PH92" s="277">
        <v>0</v>
      </c>
      <c r="PI92" s="277">
        <v>8</v>
      </c>
      <c r="PJ92" s="277">
        <v>0</v>
      </c>
      <c r="PK92" s="277">
        <v>0</v>
      </c>
      <c r="PL92" s="277">
        <v>0</v>
      </c>
      <c r="PM92" s="277">
        <v>0</v>
      </c>
      <c r="PN92" s="277">
        <v>0</v>
      </c>
      <c r="PO92" s="277">
        <v>0</v>
      </c>
      <c r="PP92" s="277">
        <v>0</v>
      </c>
      <c r="PQ92" s="277">
        <v>0</v>
      </c>
      <c r="PR92" s="277">
        <v>0</v>
      </c>
      <c r="PS92" s="277">
        <v>0</v>
      </c>
      <c r="PT92" s="277">
        <v>0</v>
      </c>
      <c r="PU92" s="277">
        <v>0</v>
      </c>
      <c r="PV92" s="277">
        <v>0</v>
      </c>
      <c r="PW92" s="277">
        <v>0</v>
      </c>
      <c r="PX92" s="277">
        <v>0</v>
      </c>
      <c r="PY92" s="277">
        <v>0</v>
      </c>
      <c r="PZ92" s="277">
        <v>0</v>
      </c>
      <c r="QA92" s="277">
        <v>0</v>
      </c>
      <c r="QB92" s="277">
        <v>0</v>
      </c>
      <c r="QC92" s="277">
        <v>0</v>
      </c>
      <c r="QD92" s="277">
        <v>0</v>
      </c>
      <c r="QE92" s="277">
        <v>0</v>
      </c>
      <c r="QF92" s="277">
        <v>0</v>
      </c>
      <c r="QG92" s="277">
        <v>0</v>
      </c>
      <c r="QH92" s="277">
        <v>0</v>
      </c>
      <c r="QI92" s="277">
        <v>0</v>
      </c>
      <c r="QJ92" s="277">
        <v>12</v>
      </c>
      <c r="QK92" s="277">
        <v>0</v>
      </c>
      <c r="QL92" s="277">
        <v>0</v>
      </c>
      <c r="QM92" s="277">
        <v>0</v>
      </c>
      <c r="QN92" s="277">
        <v>0</v>
      </c>
      <c r="QO92" s="277">
        <v>0</v>
      </c>
      <c r="QP92" s="277">
        <v>8</v>
      </c>
      <c r="QQ92" s="277">
        <v>0</v>
      </c>
      <c r="QR92" s="277">
        <v>0</v>
      </c>
      <c r="QS92" s="277">
        <v>0</v>
      </c>
      <c r="QT92" s="277">
        <v>0</v>
      </c>
      <c r="QU92" s="277">
        <v>0</v>
      </c>
      <c r="QV92" s="277">
        <v>0</v>
      </c>
      <c r="QW92" s="277">
        <v>0</v>
      </c>
      <c r="QX92" s="277">
        <v>0</v>
      </c>
      <c r="QY92" s="277">
        <v>0</v>
      </c>
      <c r="QZ92" s="277">
        <v>0</v>
      </c>
      <c r="RA92" s="277">
        <v>0</v>
      </c>
      <c r="RB92" s="277">
        <v>0</v>
      </c>
      <c r="RC92" s="277">
        <v>0</v>
      </c>
      <c r="RD92" s="277">
        <v>0</v>
      </c>
      <c r="RE92" s="277">
        <v>0</v>
      </c>
      <c r="RF92" s="277">
        <v>0</v>
      </c>
      <c r="RG92" s="277">
        <v>0</v>
      </c>
      <c r="RH92" s="277">
        <v>0</v>
      </c>
      <c r="RI92" s="277">
        <v>0</v>
      </c>
      <c r="RJ92" s="277">
        <v>0</v>
      </c>
      <c r="RK92" s="277">
        <v>0</v>
      </c>
      <c r="RL92" s="277">
        <v>0</v>
      </c>
      <c r="RM92" s="277">
        <v>0</v>
      </c>
      <c r="RN92" s="277">
        <v>6</v>
      </c>
      <c r="RO92" s="277">
        <v>0</v>
      </c>
      <c r="RP92" s="277">
        <v>0</v>
      </c>
      <c r="RQ92" s="277">
        <v>0</v>
      </c>
      <c r="RR92" s="277">
        <v>0</v>
      </c>
      <c r="RS92" s="277">
        <v>0</v>
      </c>
      <c r="RT92" s="277">
        <v>4</v>
      </c>
      <c r="RU92" s="277">
        <v>0</v>
      </c>
      <c r="RV92" s="277">
        <v>0</v>
      </c>
      <c r="RW92" s="277">
        <v>2</v>
      </c>
      <c r="RX92" s="277">
        <v>0</v>
      </c>
      <c r="RY92" s="277">
        <v>0</v>
      </c>
      <c r="RZ92" s="277">
        <v>9</v>
      </c>
      <c r="SA92" s="277">
        <v>0</v>
      </c>
      <c r="SB92" s="277">
        <v>0</v>
      </c>
      <c r="SC92" s="277">
        <v>15</v>
      </c>
      <c r="SD92" s="277">
        <v>0</v>
      </c>
      <c r="SE92" s="277">
        <v>0</v>
      </c>
      <c r="SF92" s="277">
        <v>0</v>
      </c>
      <c r="SG92" s="277">
        <v>0</v>
      </c>
      <c r="SH92" s="277">
        <v>0</v>
      </c>
      <c r="SI92" s="277">
        <v>4</v>
      </c>
      <c r="SJ92" s="277">
        <v>0</v>
      </c>
      <c r="SK92" s="277">
        <v>0</v>
      </c>
      <c r="SL92" s="277">
        <v>0</v>
      </c>
      <c r="SM92" s="277">
        <v>0</v>
      </c>
      <c r="SN92" s="277">
        <v>0</v>
      </c>
      <c r="SO92" s="277">
        <v>0</v>
      </c>
      <c r="SP92" s="277">
        <v>0</v>
      </c>
      <c r="SQ92" s="277">
        <v>0</v>
      </c>
      <c r="SR92" s="277">
        <v>0</v>
      </c>
      <c r="SS92" s="277">
        <v>0</v>
      </c>
      <c r="ST92" s="277">
        <v>0</v>
      </c>
      <c r="SU92" s="277">
        <v>0</v>
      </c>
      <c r="SV92" s="277">
        <v>0</v>
      </c>
      <c r="SW92" s="277">
        <v>0</v>
      </c>
      <c r="SX92" s="277">
        <v>0</v>
      </c>
      <c r="SY92" s="277">
        <v>0</v>
      </c>
      <c r="SZ92" s="277">
        <v>0</v>
      </c>
      <c r="TA92" s="277">
        <v>6</v>
      </c>
      <c r="TB92" s="277">
        <v>0</v>
      </c>
      <c r="TC92" s="277">
        <v>0</v>
      </c>
      <c r="TD92" s="277">
        <v>6</v>
      </c>
      <c r="TE92" s="277">
        <v>0</v>
      </c>
      <c r="TF92" s="277">
        <v>0</v>
      </c>
      <c r="TG92" s="277">
        <v>10</v>
      </c>
      <c r="TH92" s="277">
        <v>0</v>
      </c>
      <c r="TI92" s="277">
        <v>0</v>
      </c>
      <c r="TJ92" s="277">
        <v>0</v>
      </c>
      <c r="TK92" s="277">
        <v>0</v>
      </c>
      <c r="TL92" s="277">
        <v>0</v>
      </c>
      <c r="TM92" s="277">
        <v>1</v>
      </c>
      <c r="TN92" s="277">
        <v>0</v>
      </c>
      <c r="TO92" s="277">
        <v>0</v>
      </c>
      <c r="TP92" s="277">
        <v>0</v>
      </c>
      <c r="TQ92" s="277">
        <v>0</v>
      </c>
      <c r="TR92" s="277">
        <v>0</v>
      </c>
      <c r="TS92" s="277">
        <v>7</v>
      </c>
      <c r="TT92" s="277">
        <v>0</v>
      </c>
      <c r="TU92" s="277">
        <v>0</v>
      </c>
      <c r="TV92" s="277">
        <v>0</v>
      </c>
      <c r="TW92" s="277">
        <v>0</v>
      </c>
      <c r="TX92" s="277">
        <v>0</v>
      </c>
      <c r="TY92" s="277">
        <v>0</v>
      </c>
      <c r="TZ92" s="277">
        <v>0</v>
      </c>
      <c r="UA92" s="277">
        <v>0</v>
      </c>
      <c r="UB92" s="277">
        <v>0</v>
      </c>
      <c r="UC92" s="277">
        <v>0</v>
      </c>
      <c r="UD92" s="277">
        <v>0</v>
      </c>
      <c r="UE92" s="277">
        <v>0</v>
      </c>
      <c r="UF92" s="277">
        <v>0</v>
      </c>
      <c r="UG92" s="277">
        <v>0</v>
      </c>
      <c r="UH92" s="277">
        <v>0</v>
      </c>
      <c r="UI92" s="277">
        <v>0</v>
      </c>
      <c r="UJ92" s="277">
        <v>0</v>
      </c>
      <c r="UK92" s="277">
        <v>0</v>
      </c>
      <c r="UL92" s="277">
        <v>0</v>
      </c>
      <c r="UM92" s="277">
        <v>0</v>
      </c>
      <c r="UN92" s="277">
        <v>3</v>
      </c>
      <c r="UO92" s="277">
        <v>0</v>
      </c>
      <c r="UP92" s="277">
        <v>0</v>
      </c>
      <c r="UQ92" s="277">
        <v>5</v>
      </c>
      <c r="UR92" s="277">
        <v>0</v>
      </c>
      <c r="US92" s="277">
        <v>0</v>
      </c>
      <c r="UT92" s="277">
        <v>6</v>
      </c>
      <c r="UU92" s="277">
        <v>0</v>
      </c>
      <c r="UV92" s="277">
        <v>0</v>
      </c>
      <c r="UW92" s="277">
        <v>3</v>
      </c>
      <c r="UX92" s="277">
        <v>0</v>
      </c>
      <c r="UY92" s="277">
        <v>0</v>
      </c>
      <c r="UZ92" s="277">
        <v>7</v>
      </c>
      <c r="VA92" s="277">
        <v>0</v>
      </c>
      <c r="VB92" s="277">
        <v>0</v>
      </c>
      <c r="VC92" s="277">
        <v>0</v>
      </c>
      <c r="VD92" s="277">
        <v>0</v>
      </c>
      <c r="VE92" s="277">
        <v>0</v>
      </c>
      <c r="VF92" s="277">
        <v>2</v>
      </c>
      <c r="VG92" s="277">
        <v>0</v>
      </c>
      <c r="VH92" s="277">
        <v>0</v>
      </c>
      <c r="VI92" s="277">
        <v>1</v>
      </c>
      <c r="VJ92" s="277">
        <v>0</v>
      </c>
      <c r="VK92" s="277">
        <v>0</v>
      </c>
      <c r="VL92" s="277">
        <v>0</v>
      </c>
      <c r="VM92" s="277">
        <v>0</v>
      </c>
      <c r="VN92" s="277">
        <v>0</v>
      </c>
      <c r="VO92" s="277">
        <v>2</v>
      </c>
      <c r="VP92" s="277">
        <v>0</v>
      </c>
      <c r="VQ92" s="277">
        <v>0</v>
      </c>
      <c r="VR92" s="277">
        <v>0</v>
      </c>
      <c r="VS92" s="277">
        <v>0</v>
      </c>
      <c r="VT92" s="277">
        <v>0</v>
      </c>
      <c r="VU92" s="277">
        <v>0</v>
      </c>
      <c r="VV92" s="277">
        <v>0</v>
      </c>
      <c r="VW92" s="277">
        <v>0</v>
      </c>
      <c r="VX92" s="277">
        <v>2</v>
      </c>
      <c r="VY92" s="277">
        <v>0</v>
      </c>
      <c r="VZ92" s="277">
        <v>0</v>
      </c>
      <c r="WA92" s="277">
        <v>2</v>
      </c>
      <c r="WB92" s="277">
        <v>0</v>
      </c>
      <c r="WC92" s="277">
        <v>0</v>
      </c>
      <c r="WD92" s="277">
        <v>0</v>
      </c>
      <c r="WE92" s="277">
        <v>0</v>
      </c>
      <c r="WF92" s="277">
        <v>0</v>
      </c>
      <c r="WG92" s="277">
        <v>0</v>
      </c>
      <c r="WH92" s="277">
        <v>0</v>
      </c>
      <c r="WI92" s="277">
        <v>0</v>
      </c>
      <c r="WJ92" s="277">
        <v>1</v>
      </c>
      <c r="WK92" s="277">
        <v>0</v>
      </c>
      <c r="WL92" s="277">
        <v>0</v>
      </c>
      <c r="WM92" s="277">
        <v>5</v>
      </c>
      <c r="WN92" s="277">
        <v>0</v>
      </c>
      <c r="WO92" s="277">
        <v>0</v>
      </c>
      <c r="WP92" s="277">
        <v>5</v>
      </c>
      <c r="WQ92" s="277">
        <v>0</v>
      </c>
      <c r="WR92" s="277">
        <v>0</v>
      </c>
      <c r="WS92" s="277">
        <v>1</v>
      </c>
      <c r="WT92" s="277">
        <v>0</v>
      </c>
      <c r="WU92" s="277">
        <v>0</v>
      </c>
      <c r="WV92" s="277">
        <v>0</v>
      </c>
      <c r="WW92" s="277">
        <v>0</v>
      </c>
      <c r="WX92" s="277">
        <v>0</v>
      </c>
      <c r="WY92" s="277">
        <v>1</v>
      </c>
      <c r="WZ92" s="277">
        <v>0</v>
      </c>
      <c r="XA92" s="277">
        <v>0</v>
      </c>
      <c r="XB92" s="277">
        <v>0</v>
      </c>
      <c r="XC92" s="277">
        <v>0</v>
      </c>
      <c r="XD92" s="277">
        <v>0</v>
      </c>
      <c r="XE92" s="277">
        <v>10</v>
      </c>
      <c r="XF92" s="277">
        <v>0</v>
      </c>
      <c r="XG92" s="277">
        <v>0</v>
      </c>
      <c r="XH92" s="277">
        <v>0</v>
      </c>
      <c r="XI92" s="277">
        <v>0</v>
      </c>
      <c r="XJ92" s="277">
        <v>0</v>
      </c>
      <c r="XK92" s="277">
        <v>0</v>
      </c>
      <c r="XL92" s="277">
        <v>0</v>
      </c>
      <c r="XM92" s="277">
        <v>0</v>
      </c>
      <c r="XN92" s="277">
        <v>8</v>
      </c>
      <c r="XO92" s="277">
        <v>0</v>
      </c>
      <c r="XP92" s="277">
        <v>0</v>
      </c>
      <c r="XQ92" s="277">
        <v>8</v>
      </c>
      <c r="XR92" s="277">
        <v>0</v>
      </c>
      <c r="XS92" s="277">
        <v>0</v>
      </c>
      <c r="XT92" s="277">
        <v>0</v>
      </c>
      <c r="XU92" s="277">
        <v>0</v>
      </c>
      <c r="XV92" s="277">
        <v>0</v>
      </c>
      <c r="XW92" s="277">
        <v>19</v>
      </c>
      <c r="XX92" s="277">
        <v>0</v>
      </c>
      <c r="XY92" s="277">
        <v>0</v>
      </c>
      <c r="XZ92" s="277">
        <v>0</v>
      </c>
      <c r="YA92" s="277">
        <v>0</v>
      </c>
      <c r="YB92" s="277">
        <v>0</v>
      </c>
      <c r="YC92" s="277">
        <v>25</v>
      </c>
      <c r="YD92" s="277">
        <v>0</v>
      </c>
      <c r="YE92" s="277">
        <v>0</v>
      </c>
      <c r="YF92" s="277">
        <v>4</v>
      </c>
      <c r="YG92" s="277">
        <v>0</v>
      </c>
      <c r="YH92" s="277">
        <v>0</v>
      </c>
      <c r="YI92" s="277">
        <v>0</v>
      </c>
      <c r="YJ92" s="277">
        <v>0</v>
      </c>
      <c r="YK92" s="277">
        <v>0</v>
      </c>
      <c r="YL92" s="277">
        <v>5</v>
      </c>
      <c r="YM92" s="277">
        <v>0</v>
      </c>
      <c r="YN92" s="277">
        <v>0</v>
      </c>
      <c r="YO92" s="277">
        <v>0</v>
      </c>
      <c r="YP92" s="277">
        <v>0</v>
      </c>
      <c r="YQ92" s="277">
        <v>0</v>
      </c>
      <c r="YR92" s="277">
        <v>7</v>
      </c>
      <c r="YS92" s="277">
        <v>0</v>
      </c>
      <c r="YT92" s="277">
        <v>0</v>
      </c>
      <c r="YU92" s="277">
        <v>15</v>
      </c>
      <c r="YV92" s="277">
        <v>0</v>
      </c>
      <c r="YW92" s="277">
        <v>0</v>
      </c>
      <c r="YX92" s="277">
        <v>16</v>
      </c>
      <c r="YY92" s="277">
        <v>0</v>
      </c>
      <c r="YZ92" s="277">
        <v>0</v>
      </c>
      <c r="ZA92" s="277">
        <v>5</v>
      </c>
      <c r="ZB92" s="277">
        <v>0</v>
      </c>
      <c r="ZC92" s="277">
        <v>0</v>
      </c>
      <c r="ZD92" s="277">
        <v>0</v>
      </c>
      <c r="ZE92" s="277">
        <v>0</v>
      </c>
      <c r="ZF92" s="277">
        <v>0</v>
      </c>
      <c r="ZG92" s="277">
        <v>16</v>
      </c>
      <c r="ZH92" s="277">
        <v>0</v>
      </c>
      <c r="ZI92" s="277">
        <v>0</v>
      </c>
      <c r="ZJ92" s="277">
        <v>0</v>
      </c>
      <c r="ZK92" s="277">
        <v>0</v>
      </c>
      <c r="ZL92" s="277">
        <v>0</v>
      </c>
      <c r="ZM92" s="277">
        <v>0</v>
      </c>
      <c r="ZN92" s="277">
        <v>0</v>
      </c>
      <c r="ZO92" s="277">
        <v>0</v>
      </c>
      <c r="ZP92" s="277">
        <v>0</v>
      </c>
      <c r="ZQ92" s="277">
        <v>0</v>
      </c>
      <c r="ZR92" s="277">
        <v>0</v>
      </c>
      <c r="ZS92" s="277">
        <v>0</v>
      </c>
      <c r="ZT92" s="277">
        <v>0</v>
      </c>
      <c r="ZU92" s="277">
        <v>0</v>
      </c>
      <c r="ZV92" s="277">
        <v>7</v>
      </c>
      <c r="ZW92" s="277">
        <v>0</v>
      </c>
      <c r="ZX92" s="277">
        <v>0</v>
      </c>
      <c r="ZY92" s="277">
        <v>3</v>
      </c>
      <c r="ZZ92" s="277">
        <v>0</v>
      </c>
      <c r="AAA92" s="277">
        <v>0</v>
      </c>
      <c r="AAB92" s="277">
        <v>27</v>
      </c>
      <c r="AAC92" s="277">
        <v>0</v>
      </c>
      <c r="AAD92" s="277">
        <v>0</v>
      </c>
      <c r="AAE92" s="277">
        <v>13</v>
      </c>
      <c r="AAF92" s="277">
        <v>0</v>
      </c>
      <c r="AAG92" s="277">
        <v>0</v>
      </c>
      <c r="AAH92" s="277">
        <v>0</v>
      </c>
      <c r="AAI92" s="277">
        <v>0</v>
      </c>
      <c r="AAJ92" s="277">
        <v>0</v>
      </c>
      <c r="AAK92" s="277">
        <v>0</v>
      </c>
      <c r="AAL92" s="277">
        <v>0</v>
      </c>
      <c r="AAM92" s="277">
        <v>0</v>
      </c>
      <c r="AAN92" s="277">
        <v>0</v>
      </c>
      <c r="AAO92" s="277">
        <v>0</v>
      </c>
      <c r="AAP92" s="277">
        <v>0</v>
      </c>
      <c r="AAQ92" s="277">
        <v>0</v>
      </c>
      <c r="AAR92" s="277">
        <v>0</v>
      </c>
      <c r="AAS92" s="277">
        <v>0</v>
      </c>
      <c r="AAT92" s="181"/>
    </row>
    <row r="93" spans="3:722" x14ac:dyDescent="0.3">
      <c r="C93">
        <f>VLOOKUP($F93,Old!$C$23:$G$42,5,FALSE)</f>
        <v>0.1</v>
      </c>
      <c r="D93" s="3" t="s">
        <v>462</v>
      </c>
      <c r="F93" s="3">
        <v>666522</v>
      </c>
      <c r="G93" s="3" t="s">
        <v>82</v>
      </c>
      <c r="H93" s="275">
        <f t="shared" si="143"/>
        <v>31.7</v>
      </c>
      <c r="I93" s="135">
        <f t="shared" si="143"/>
        <v>59.680672268907564</v>
      </c>
      <c r="J93" s="276">
        <f t="shared" si="143"/>
        <v>29.875</v>
      </c>
      <c r="K93" s="275" cm="1">
        <f t="array" ref="K93">IFERROR(_xlfn.STDEV.S(IF(($AA$19:$AAN$19=K$20)*($AF93:$AAS93&gt;10), $AF93:$AAS93)),"")</f>
        <v>12.246828574230241</v>
      </c>
      <c r="L93" s="135" cm="1">
        <f t="array" ref="L93">IFERROR(_xlfn.STDEV.S(IF(($AA$19:$AAN$19=L$20)*($AF93:$AAS93&gt;10), $AF93:$AAS93)),"")</f>
        <v>34.404112085007853</v>
      </c>
      <c r="M93" s="276" cm="1">
        <f t="array" ref="M93">IFERROR(_xlfn.STDEV.S(IF(($AA$19:$AAN$19=M$20)*($AF93:$AAS93&gt;10), $AF93:$AAS93)),"")</f>
        <v>13.228140294545334</v>
      </c>
      <c r="N93" s="275">
        <f t="shared" si="144"/>
        <v>95</v>
      </c>
      <c r="O93" s="135">
        <f t="shared" si="144"/>
        <v>205</v>
      </c>
      <c r="P93" s="276">
        <f t="shared" si="144"/>
        <v>70</v>
      </c>
      <c r="Q93" s="275">
        <f t="shared" si="145"/>
        <v>34.5</v>
      </c>
      <c r="R93" s="135">
        <f t="shared" si="145"/>
        <v>35</v>
      </c>
      <c r="S93" s="135">
        <f t="shared" si="145"/>
        <v>33.68181818181818</v>
      </c>
      <c r="T93" s="135">
        <f t="shared" si="145"/>
        <v>31.285714285714285</v>
      </c>
      <c r="U93" s="276">
        <f t="shared" si="145"/>
        <v>22.833333333333332</v>
      </c>
      <c r="V93" s="275">
        <f t="shared" si="145"/>
        <v>69.766666666666666</v>
      </c>
      <c r="W93" s="135">
        <f t="shared" si="145"/>
        <v>55.852941176470587</v>
      </c>
      <c r="X93" s="135">
        <f t="shared" si="145"/>
        <v>55.25</v>
      </c>
      <c r="Y93" s="135">
        <f t="shared" si="145"/>
        <v>63.941176470588232</v>
      </c>
      <c r="Z93" s="276">
        <f t="shared" si="145"/>
        <v>49.785714285714285</v>
      </c>
      <c r="AA93" s="275">
        <f t="shared" si="145"/>
        <v>30.153846153846153</v>
      </c>
      <c r="AB93" s="135">
        <f t="shared" si="145"/>
        <v>33.333333333333336</v>
      </c>
      <c r="AC93" s="135" t="str">
        <f t="shared" si="145"/>
        <v/>
      </c>
      <c r="AD93" s="135">
        <f t="shared" si="145"/>
        <v>28.125</v>
      </c>
      <c r="AE93" s="276" t="str">
        <f t="shared" si="145"/>
        <v/>
      </c>
      <c r="AF93" s="277">
        <v>0</v>
      </c>
      <c r="AG93" s="277">
        <v>0</v>
      </c>
      <c r="AH93" s="277">
        <v>0</v>
      </c>
      <c r="AI93" s="277">
        <v>0</v>
      </c>
      <c r="AJ93" s="277">
        <v>0</v>
      </c>
      <c r="AK93" s="277">
        <v>0</v>
      </c>
      <c r="AL93" s="277">
        <v>0</v>
      </c>
      <c r="AM93" s="277">
        <v>0</v>
      </c>
      <c r="AN93" s="277">
        <v>0</v>
      </c>
      <c r="AO93" s="277">
        <v>0</v>
      </c>
      <c r="AP93" s="277">
        <v>0</v>
      </c>
      <c r="AQ93" s="277">
        <v>0</v>
      </c>
      <c r="AR93" s="277">
        <v>0</v>
      </c>
      <c r="AS93" s="277">
        <v>0</v>
      </c>
      <c r="AT93" s="277">
        <v>0</v>
      </c>
      <c r="AU93" s="277">
        <v>0</v>
      </c>
      <c r="AV93" s="277">
        <v>80</v>
      </c>
      <c r="AW93" s="277">
        <v>0</v>
      </c>
      <c r="AX93" s="277">
        <v>0</v>
      </c>
      <c r="AY93" s="277">
        <v>20</v>
      </c>
      <c r="AZ93" s="277">
        <v>0</v>
      </c>
      <c r="BA93" s="277">
        <v>0</v>
      </c>
      <c r="BB93" s="277">
        <v>0</v>
      </c>
      <c r="BC93" s="277">
        <v>0</v>
      </c>
      <c r="BD93" s="277">
        <v>0</v>
      </c>
      <c r="BE93" s="277">
        <v>0</v>
      </c>
      <c r="BF93" s="277">
        <v>0</v>
      </c>
      <c r="BG93" s="277">
        <v>0</v>
      </c>
      <c r="BH93" s="277">
        <v>0</v>
      </c>
      <c r="BI93" s="277">
        <v>0</v>
      </c>
      <c r="BJ93" s="277">
        <v>0</v>
      </c>
      <c r="BK93" s="277">
        <v>100</v>
      </c>
      <c r="BL93" s="277">
        <v>0</v>
      </c>
      <c r="BM93" s="277">
        <v>0</v>
      </c>
      <c r="BN93" s="277">
        <v>20</v>
      </c>
      <c r="BO93" s="277">
        <v>0</v>
      </c>
      <c r="BP93" s="277">
        <v>0</v>
      </c>
      <c r="BQ93" s="277">
        <v>0</v>
      </c>
      <c r="BR93" s="277">
        <v>0</v>
      </c>
      <c r="BS93" s="277">
        <v>0</v>
      </c>
      <c r="BT93" s="277">
        <v>0</v>
      </c>
      <c r="BU93" s="277">
        <v>0</v>
      </c>
      <c r="BV93" s="277">
        <v>0</v>
      </c>
      <c r="BW93" s="277">
        <v>0</v>
      </c>
      <c r="BX93" s="277">
        <v>0</v>
      </c>
      <c r="BY93" s="277">
        <v>0</v>
      </c>
      <c r="BZ93" s="277">
        <v>0</v>
      </c>
      <c r="CA93" s="277">
        <v>0</v>
      </c>
      <c r="CB93" s="277">
        <v>0</v>
      </c>
      <c r="CC93" s="277">
        <v>40</v>
      </c>
      <c r="CD93" s="277">
        <v>20</v>
      </c>
      <c r="CE93" s="277">
        <v>0</v>
      </c>
      <c r="CF93" s="277">
        <v>0</v>
      </c>
      <c r="CG93" s="277">
        <v>0</v>
      </c>
      <c r="CH93" s="277">
        <v>0</v>
      </c>
      <c r="CI93" s="277">
        <v>0</v>
      </c>
      <c r="CJ93" s="277">
        <v>20</v>
      </c>
      <c r="CK93" s="277">
        <v>0</v>
      </c>
      <c r="CL93" s="277">
        <v>30</v>
      </c>
      <c r="CM93" s="277">
        <v>0</v>
      </c>
      <c r="CN93" s="277">
        <v>0</v>
      </c>
      <c r="CO93" s="277">
        <v>60</v>
      </c>
      <c r="CP93" s="277">
        <v>20</v>
      </c>
      <c r="CQ93" s="277">
        <v>0</v>
      </c>
      <c r="CR93" s="277">
        <v>0</v>
      </c>
      <c r="CS93" s="277">
        <v>0</v>
      </c>
      <c r="CT93" s="277">
        <v>0</v>
      </c>
      <c r="CU93" s="277">
        <v>0</v>
      </c>
      <c r="CV93" s="277">
        <v>0</v>
      </c>
      <c r="CW93" s="277">
        <v>0</v>
      </c>
      <c r="CX93" s="277">
        <v>0</v>
      </c>
      <c r="CY93" s="277">
        <v>20</v>
      </c>
      <c r="CZ93" s="277">
        <v>0</v>
      </c>
      <c r="DA93" s="277">
        <v>0</v>
      </c>
      <c r="DB93" s="277">
        <v>0</v>
      </c>
      <c r="DC93" s="277">
        <v>0</v>
      </c>
      <c r="DD93" s="277">
        <v>0</v>
      </c>
      <c r="DE93" s="277">
        <v>15</v>
      </c>
      <c r="DF93" s="277">
        <v>0</v>
      </c>
      <c r="DG93" s="277">
        <v>0</v>
      </c>
      <c r="DH93" s="277">
        <v>0</v>
      </c>
      <c r="DI93" s="277">
        <v>0</v>
      </c>
      <c r="DJ93" s="277">
        <v>45</v>
      </c>
      <c r="DK93" s="277">
        <v>0</v>
      </c>
      <c r="DL93" s="277">
        <v>0</v>
      </c>
      <c r="DM93" s="277">
        <v>40</v>
      </c>
      <c r="DN93" s="277">
        <v>0</v>
      </c>
      <c r="DO93" s="277">
        <v>0</v>
      </c>
      <c r="DP93" s="277">
        <v>55</v>
      </c>
      <c r="DQ93" s="277">
        <v>0</v>
      </c>
      <c r="DR93" s="277">
        <v>0</v>
      </c>
      <c r="DS93" s="277">
        <v>10</v>
      </c>
      <c r="DT93" s="277">
        <v>34</v>
      </c>
      <c r="DU93" s="277">
        <v>0</v>
      </c>
      <c r="DV93" s="277">
        <v>85</v>
      </c>
      <c r="DW93" s="277">
        <v>0</v>
      </c>
      <c r="DX93" s="277">
        <v>0</v>
      </c>
      <c r="DY93" s="277">
        <v>15</v>
      </c>
      <c r="DZ93" s="277">
        <v>0</v>
      </c>
      <c r="EA93" s="277">
        <v>0</v>
      </c>
      <c r="EB93" s="277">
        <v>0</v>
      </c>
      <c r="EC93" s="277">
        <v>0</v>
      </c>
      <c r="ED93" s="277">
        <v>0</v>
      </c>
      <c r="EE93" s="277">
        <v>0</v>
      </c>
      <c r="EF93" s="277">
        <v>0</v>
      </c>
      <c r="EG93" s="277">
        <v>0</v>
      </c>
      <c r="EH93" s="277">
        <v>0</v>
      </c>
      <c r="EI93" s="277">
        <v>0</v>
      </c>
      <c r="EJ93" s="277">
        <v>0</v>
      </c>
      <c r="EK93" s="277">
        <v>60</v>
      </c>
      <c r="EL93" s="277">
        <v>0</v>
      </c>
      <c r="EM93" s="277">
        <v>0</v>
      </c>
      <c r="EN93" s="277">
        <v>0</v>
      </c>
      <c r="EO93" s="277">
        <v>0</v>
      </c>
      <c r="EP93" s="277">
        <v>0</v>
      </c>
      <c r="EQ93" s="277">
        <v>0</v>
      </c>
      <c r="ER93" s="277">
        <v>0</v>
      </c>
      <c r="ES93" s="277">
        <v>0</v>
      </c>
      <c r="ET93" s="277">
        <v>50</v>
      </c>
      <c r="EU93" s="277">
        <v>0</v>
      </c>
      <c r="EV93" s="277">
        <v>0</v>
      </c>
      <c r="EW93" s="277">
        <v>95</v>
      </c>
      <c r="EX93" s="277">
        <v>0</v>
      </c>
      <c r="EY93" s="277">
        <v>0</v>
      </c>
      <c r="EZ93" s="277">
        <v>65</v>
      </c>
      <c r="FA93" s="277">
        <v>0</v>
      </c>
      <c r="FB93" s="277">
        <v>0</v>
      </c>
      <c r="FC93" s="277">
        <v>0</v>
      </c>
      <c r="FD93" s="277">
        <v>0</v>
      </c>
      <c r="FE93" s="277">
        <v>0</v>
      </c>
      <c r="FF93" s="277">
        <v>0</v>
      </c>
      <c r="FG93" s="277">
        <v>0</v>
      </c>
      <c r="FH93" s="277">
        <v>0</v>
      </c>
      <c r="FI93" s="277">
        <v>0</v>
      </c>
      <c r="FJ93" s="277">
        <v>0</v>
      </c>
      <c r="FK93" s="277">
        <v>0</v>
      </c>
      <c r="FL93" s="277">
        <v>65</v>
      </c>
      <c r="FM93" s="277">
        <v>0</v>
      </c>
      <c r="FN93" s="277">
        <v>0</v>
      </c>
      <c r="FO93" s="277">
        <v>60</v>
      </c>
      <c r="FP93" s="277">
        <v>0</v>
      </c>
      <c r="FQ93" s="277">
        <v>0</v>
      </c>
      <c r="FR93" s="277">
        <v>15</v>
      </c>
      <c r="FS93" s="277">
        <v>0</v>
      </c>
      <c r="FT93" s="277">
        <v>0</v>
      </c>
      <c r="FU93" s="277">
        <v>0</v>
      </c>
      <c r="FV93" s="277">
        <v>0</v>
      </c>
      <c r="FW93" s="277">
        <v>0</v>
      </c>
      <c r="FX93" s="277">
        <v>20</v>
      </c>
      <c r="FY93" s="277">
        <v>0</v>
      </c>
      <c r="FZ93" s="277">
        <v>0</v>
      </c>
      <c r="GA93" s="277">
        <v>45</v>
      </c>
      <c r="GB93" s="277">
        <v>30</v>
      </c>
      <c r="GC93" s="277">
        <v>0</v>
      </c>
      <c r="GD93" s="277">
        <v>30</v>
      </c>
      <c r="GE93" s="277">
        <v>0</v>
      </c>
      <c r="GF93" s="277">
        <v>0</v>
      </c>
      <c r="GG93" s="277">
        <v>50</v>
      </c>
      <c r="GH93" s="277">
        <v>0</v>
      </c>
      <c r="GI93" s="277">
        <v>0</v>
      </c>
      <c r="GJ93" s="277">
        <v>40</v>
      </c>
      <c r="GK93" s="277">
        <v>35</v>
      </c>
      <c r="GL93" s="277">
        <v>0</v>
      </c>
      <c r="GM93" s="277">
        <v>40</v>
      </c>
      <c r="GN93" s="277">
        <v>0</v>
      </c>
      <c r="GO93" s="277">
        <v>0</v>
      </c>
      <c r="GP93" s="277">
        <v>60</v>
      </c>
      <c r="GQ93" s="277">
        <v>33</v>
      </c>
      <c r="GR93" s="277">
        <v>0</v>
      </c>
      <c r="GS93" s="277">
        <v>67</v>
      </c>
      <c r="GT93" s="277">
        <v>0</v>
      </c>
      <c r="GU93" s="277">
        <v>0</v>
      </c>
      <c r="GV93" s="277">
        <v>0</v>
      </c>
      <c r="GW93" s="277">
        <v>0</v>
      </c>
      <c r="GX93" s="277">
        <v>0</v>
      </c>
      <c r="GY93" s="277">
        <v>0</v>
      </c>
      <c r="GZ93" s="277">
        <v>35</v>
      </c>
      <c r="HA93" s="277">
        <v>0</v>
      </c>
      <c r="HB93" s="277">
        <v>0</v>
      </c>
      <c r="HC93" s="277">
        <v>0</v>
      </c>
      <c r="HD93" s="277">
        <v>0</v>
      </c>
      <c r="HE93" s="277">
        <v>100</v>
      </c>
      <c r="HF93" s="277">
        <v>0</v>
      </c>
      <c r="HG93" s="277">
        <v>0</v>
      </c>
      <c r="HH93" s="277">
        <v>0</v>
      </c>
      <c r="HI93" s="277">
        <v>0</v>
      </c>
      <c r="HJ93" s="277">
        <v>0</v>
      </c>
      <c r="HK93" s="277">
        <v>0</v>
      </c>
      <c r="HL93" s="277">
        <v>0</v>
      </c>
      <c r="HM93" s="277">
        <v>30</v>
      </c>
      <c r="HN93" s="277">
        <v>0</v>
      </c>
      <c r="HO93" s="277">
        <v>0</v>
      </c>
      <c r="HP93" s="277">
        <v>0</v>
      </c>
      <c r="HQ93" s="277">
        <v>0</v>
      </c>
      <c r="HR93" s="277">
        <v>0</v>
      </c>
      <c r="HS93" s="277">
        <v>50</v>
      </c>
      <c r="HT93" s="277">
        <v>15</v>
      </c>
      <c r="HU93" s="277">
        <v>0</v>
      </c>
      <c r="HV93" s="277">
        <v>0</v>
      </c>
      <c r="HW93" s="277">
        <v>80</v>
      </c>
      <c r="HX93" s="277">
        <v>0</v>
      </c>
      <c r="HY93" s="277">
        <v>10</v>
      </c>
      <c r="HZ93" s="277">
        <v>0</v>
      </c>
      <c r="IA93" s="277">
        <v>0</v>
      </c>
      <c r="IB93" s="277">
        <v>0</v>
      </c>
      <c r="IC93" s="277">
        <v>0</v>
      </c>
      <c r="ID93" s="277">
        <v>0</v>
      </c>
      <c r="IE93" s="277">
        <v>0</v>
      </c>
      <c r="IF93" s="277">
        <v>0</v>
      </c>
      <c r="IG93" s="277">
        <v>0</v>
      </c>
      <c r="IH93" s="277">
        <v>30</v>
      </c>
      <c r="II93" s="277">
        <v>0</v>
      </c>
      <c r="IJ93" s="277">
        <v>0</v>
      </c>
      <c r="IK93" s="277">
        <v>0</v>
      </c>
      <c r="IL93" s="277">
        <v>65</v>
      </c>
      <c r="IM93" s="277">
        <v>0</v>
      </c>
      <c r="IN93" s="277">
        <v>0</v>
      </c>
      <c r="IO93" s="277">
        <v>0</v>
      </c>
      <c r="IP93" s="277">
        <v>0</v>
      </c>
      <c r="IQ93" s="277">
        <v>0</v>
      </c>
      <c r="IR93" s="277">
        <v>0</v>
      </c>
      <c r="IS93" s="277">
        <v>0</v>
      </c>
      <c r="IT93" s="277">
        <v>0</v>
      </c>
      <c r="IU93" s="277">
        <v>0</v>
      </c>
      <c r="IV93" s="277">
        <v>0</v>
      </c>
      <c r="IW93" s="277">
        <v>0</v>
      </c>
      <c r="IX93" s="277">
        <v>0</v>
      </c>
      <c r="IY93" s="277">
        <v>0</v>
      </c>
      <c r="IZ93" s="277">
        <v>0</v>
      </c>
      <c r="JA93" s="277">
        <v>35</v>
      </c>
      <c r="JB93" s="277">
        <v>0</v>
      </c>
      <c r="JC93" s="277">
        <v>0</v>
      </c>
      <c r="JD93" s="277">
        <v>70</v>
      </c>
      <c r="JE93" s="277">
        <v>0</v>
      </c>
      <c r="JF93" s="277">
        <v>0</v>
      </c>
      <c r="JG93" s="277">
        <v>100</v>
      </c>
      <c r="JH93" s="277">
        <v>0</v>
      </c>
      <c r="JI93" s="277">
        <v>5</v>
      </c>
      <c r="JJ93" s="277">
        <v>25</v>
      </c>
      <c r="JK93" s="277">
        <v>0</v>
      </c>
      <c r="JL93" s="277">
        <v>0</v>
      </c>
      <c r="JM93" s="277">
        <v>0</v>
      </c>
      <c r="JN93" s="277">
        <v>0</v>
      </c>
      <c r="JO93" s="277">
        <v>0</v>
      </c>
      <c r="JP93" s="277">
        <v>45</v>
      </c>
      <c r="JQ93" s="277">
        <v>0</v>
      </c>
      <c r="JR93" s="277">
        <v>35</v>
      </c>
      <c r="JS93" s="277">
        <v>25</v>
      </c>
      <c r="JT93" s="277">
        <v>0</v>
      </c>
      <c r="JU93" s="277">
        <v>0</v>
      </c>
      <c r="JV93" s="277">
        <v>90</v>
      </c>
      <c r="JW93" s="277">
        <v>0</v>
      </c>
      <c r="JX93" s="277">
        <v>0</v>
      </c>
      <c r="JY93" s="277">
        <v>15</v>
      </c>
      <c r="JZ93" s="277">
        <v>0</v>
      </c>
      <c r="KA93" s="277">
        <v>0</v>
      </c>
      <c r="KB93" s="277">
        <v>55</v>
      </c>
      <c r="KC93" s="277">
        <v>0</v>
      </c>
      <c r="KD93" s="277">
        <v>0</v>
      </c>
      <c r="KE93" s="277">
        <v>25</v>
      </c>
      <c r="KF93" s="277">
        <v>0</v>
      </c>
      <c r="KG93" s="277">
        <v>0</v>
      </c>
      <c r="KH93" s="277">
        <v>30</v>
      </c>
      <c r="KI93" s="277">
        <v>0</v>
      </c>
      <c r="KJ93" s="277">
        <v>0</v>
      </c>
      <c r="KK93" s="277">
        <v>0</v>
      </c>
      <c r="KL93" s="277">
        <v>0</v>
      </c>
      <c r="KM93" s="277">
        <v>0</v>
      </c>
      <c r="KN93" s="277">
        <v>0</v>
      </c>
      <c r="KO93" s="277">
        <v>0</v>
      </c>
      <c r="KP93" s="277">
        <v>0</v>
      </c>
      <c r="KQ93" s="277">
        <v>0</v>
      </c>
      <c r="KR93" s="277">
        <v>0</v>
      </c>
      <c r="KS93" s="277">
        <v>0</v>
      </c>
      <c r="KT93" s="277">
        <v>0</v>
      </c>
      <c r="KU93" s="277">
        <v>0</v>
      </c>
      <c r="KV93" s="277">
        <v>0</v>
      </c>
      <c r="KW93" s="277">
        <v>60</v>
      </c>
      <c r="KX93" s="277">
        <v>0</v>
      </c>
      <c r="KY93" s="277">
        <v>0</v>
      </c>
      <c r="KZ93" s="277">
        <v>40</v>
      </c>
      <c r="LA93" s="277">
        <v>0</v>
      </c>
      <c r="LB93" s="277">
        <v>0</v>
      </c>
      <c r="LC93" s="277">
        <v>45</v>
      </c>
      <c r="LD93" s="277">
        <v>0</v>
      </c>
      <c r="LE93" s="277">
        <v>0</v>
      </c>
      <c r="LF93" s="277">
        <v>110</v>
      </c>
      <c r="LG93" s="277">
        <v>15</v>
      </c>
      <c r="LH93" s="277">
        <v>0</v>
      </c>
      <c r="LI93" s="277">
        <v>15</v>
      </c>
      <c r="LJ93" s="277">
        <v>0</v>
      </c>
      <c r="LK93" s="277">
        <v>0</v>
      </c>
      <c r="LL93" s="277">
        <v>0</v>
      </c>
      <c r="LM93" s="277">
        <v>0</v>
      </c>
      <c r="LN93" s="277">
        <v>0</v>
      </c>
      <c r="LO93" s="277">
        <v>0</v>
      </c>
      <c r="LP93" s="277">
        <v>0</v>
      </c>
      <c r="LQ93" s="277">
        <v>0</v>
      </c>
      <c r="LR93" s="277">
        <v>0</v>
      </c>
      <c r="LS93" s="277">
        <v>0</v>
      </c>
      <c r="LT93" s="277">
        <v>0</v>
      </c>
      <c r="LU93" s="277">
        <v>160</v>
      </c>
      <c r="LV93" s="277">
        <v>0</v>
      </c>
      <c r="LW93" s="277">
        <v>0</v>
      </c>
      <c r="LX93" s="277">
        <v>160</v>
      </c>
      <c r="LY93" s="277">
        <v>0</v>
      </c>
      <c r="LZ93" s="277">
        <v>0</v>
      </c>
      <c r="MA93" s="277">
        <v>90</v>
      </c>
      <c r="MB93" s="277">
        <v>0</v>
      </c>
      <c r="MC93" s="277">
        <v>0</v>
      </c>
      <c r="MD93" s="277">
        <v>55</v>
      </c>
      <c r="ME93" s="277">
        <v>10</v>
      </c>
      <c r="MF93" s="277">
        <v>0</v>
      </c>
      <c r="MG93" s="277">
        <v>0</v>
      </c>
      <c r="MH93" s="277">
        <v>0</v>
      </c>
      <c r="MI93" s="277">
        <v>0</v>
      </c>
      <c r="MJ93" s="277">
        <v>0</v>
      </c>
      <c r="MK93" s="277">
        <v>0</v>
      </c>
      <c r="ML93" s="277">
        <v>0</v>
      </c>
      <c r="MM93" s="277">
        <v>20</v>
      </c>
      <c r="MN93" s="277">
        <v>50</v>
      </c>
      <c r="MO93" s="277">
        <v>0</v>
      </c>
      <c r="MP93" s="277">
        <v>70</v>
      </c>
      <c r="MQ93" s="277">
        <v>0</v>
      </c>
      <c r="MR93" s="277">
        <v>20</v>
      </c>
      <c r="MS93" s="277">
        <v>45</v>
      </c>
      <c r="MT93" s="277">
        <v>0</v>
      </c>
      <c r="MU93" s="277">
        <v>0</v>
      </c>
      <c r="MV93" s="277">
        <v>80</v>
      </c>
      <c r="MW93" s="277">
        <v>0</v>
      </c>
      <c r="MX93" s="277">
        <v>25</v>
      </c>
      <c r="MY93" s="277">
        <v>80</v>
      </c>
      <c r="MZ93" s="277">
        <v>15</v>
      </c>
      <c r="NA93" s="277">
        <v>0</v>
      </c>
      <c r="NB93" s="277">
        <v>70</v>
      </c>
      <c r="NC93" s="277">
        <v>0</v>
      </c>
      <c r="ND93" s="277">
        <v>20</v>
      </c>
      <c r="NE93" s="277">
        <v>75</v>
      </c>
      <c r="NF93" s="277">
        <v>0</v>
      </c>
      <c r="NG93" s="277">
        <v>40</v>
      </c>
      <c r="NH93" s="277">
        <v>160</v>
      </c>
      <c r="NI93" s="277">
        <v>0</v>
      </c>
      <c r="NJ93" s="277">
        <v>0</v>
      </c>
      <c r="NK93" s="277">
        <v>65</v>
      </c>
      <c r="NL93" s="277">
        <v>0</v>
      </c>
      <c r="NM93" s="277">
        <v>35</v>
      </c>
      <c r="NN93" s="277">
        <v>80</v>
      </c>
      <c r="NO93" s="277">
        <v>0</v>
      </c>
      <c r="NP93" s="277">
        <v>0</v>
      </c>
      <c r="NQ93" s="277">
        <v>110</v>
      </c>
      <c r="NR93" s="277">
        <v>0</v>
      </c>
      <c r="NS93" s="277">
        <v>25</v>
      </c>
      <c r="NT93" s="277">
        <v>95</v>
      </c>
      <c r="NU93" s="277">
        <v>0</v>
      </c>
      <c r="NV93" s="277">
        <v>30</v>
      </c>
      <c r="NW93" s="277">
        <v>125</v>
      </c>
      <c r="NX93" s="277">
        <v>35</v>
      </c>
      <c r="NY93" s="277">
        <v>0</v>
      </c>
      <c r="NZ93" s="277">
        <v>0</v>
      </c>
      <c r="OA93" s="277">
        <v>0</v>
      </c>
      <c r="OB93" s="277">
        <v>31</v>
      </c>
      <c r="OC93" s="277">
        <v>32</v>
      </c>
      <c r="OD93" s="277">
        <v>0</v>
      </c>
      <c r="OE93" s="277">
        <v>0</v>
      </c>
      <c r="OF93" s="277">
        <v>49</v>
      </c>
      <c r="OG93" s="277">
        <v>0</v>
      </c>
      <c r="OH93" s="277">
        <v>30</v>
      </c>
      <c r="OI93" s="277">
        <v>49</v>
      </c>
      <c r="OJ93" s="277">
        <v>0</v>
      </c>
      <c r="OK93" s="277">
        <v>0</v>
      </c>
      <c r="OL93" s="277">
        <v>0</v>
      </c>
      <c r="OM93" s="277">
        <v>0</v>
      </c>
      <c r="ON93" s="277">
        <v>14</v>
      </c>
      <c r="OO93" s="277">
        <v>140</v>
      </c>
      <c r="OP93" s="277">
        <v>0</v>
      </c>
      <c r="OQ93" s="277">
        <v>30</v>
      </c>
      <c r="OR93" s="277">
        <v>30</v>
      </c>
      <c r="OS93" s="277">
        <v>35</v>
      </c>
      <c r="OT93" s="277">
        <v>0</v>
      </c>
      <c r="OU93" s="277">
        <v>45</v>
      </c>
      <c r="OV93" s="277">
        <v>0</v>
      </c>
      <c r="OW93" s="277">
        <v>95</v>
      </c>
      <c r="OX93" s="277">
        <v>30</v>
      </c>
      <c r="OY93" s="277">
        <v>0</v>
      </c>
      <c r="OZ93" s="277">
        <v>45</v>
      </c>
      <c r="PA93" s="277">
        <v>0</v>
      </c>
      <c r="PB93" s="277">
        <v>40</v>
      </c>
      <c r="PC93" s="277">
        <v>11</v>
      </c>
      <c r="PD93" s="277">
        <v>0</v>
      </c>
      <c r="PE93" s="277">
        <v>0</v>
      </c>
      <c r="PF93" s="277">
        <v>40</v>
      </c>
      <c r="PG93" s="277">
        <v>15</v>
      </c>
      <c r="PH93" s="277">
        <v>50</v>
      </c>
      <c r="PI93" s="277">
        <v>65</v>
      </c>
      <c r="PJ93" s="277">
        <v>30</v>
      </c>
      <c r="PK93" s="277">
        <v>0</v>
      </c>
      <c r="PL93" s="277">
        <v>35</v>
      </c>
      <c r="PM93" s="277">
        <v>90</v>
      </c>
      <c r="PN93" s="277">
        <v>0</v>
      </c>
      <c r="PO93" s="277">
        <v>0</v>
      </c>
      <c r="PP93" s="277">
        <v>0</v>
      </c>
      <c r="PQ93" s="277">
        <v>0</v>
      </c>
      <c r="PR93" s="277">
        <v>0</v>
      </c>
      <c r="PS93" s="277">
        <v>0</v>
      </c>
      <c r="PT93" s="277">
        <v>0</v>
      </c>
      <c r="PU93" s="277">
        <v>40</v>
      </c>
      <c r="PV93" s="277">
        <v>0</v>
      </c>
      <c r="PW93" s="277">
        <v>25</v>
      </c>
      <c r="PX93" s="277">
        <v>0</v>
      </c>
      <c r="PY93" s="277">
        <v>65</v>
      </c>
      <c r="PZ93" s="277">
        <v>0</v>
      </c>
      <c r="QA93" s="277">
        <v>20</v>
      </c>
      <c r="QB93" s="277">
        <v>0</v>
      </c>
      <c r="QC93" s="277">
        <v>0</v>
      </c>
      <c r="QD93" s="277">
        <v>30</v>
      </c>
      <c r="QE93" s="277">
        <v>90</v>
      </c>
      <c r="QF93" s="277">
        <v>20</v>
      </c>
      <c r="QG93" s="277">
        <v>25</v>
      </c>
      <c r="QH93" s="277">
        <v>55</v>
      </c>
      <c r="QI93" s="277">
        <v>0</v>
      </c>
      <c r="QJ93" s="277">
        <v>35</v>
      </c>
      <c r="QK93" s="277">
        <v>105</v>
      </c>
      <c r="QL93" s="277">
        <v>0</v>
      </c>
      <c r="QM93" s="277">
        <v>0</v>
      </c>
      <c r="QN93" s="277">
        <v>105</v>
      </c>
      <c r="QO93" s="277">
        <v>0</v>
      </c>
      <c r="QP93" s="277">
        <v>25</v>
      </c>
      <c r="QQ93" s="277">
        <v>105</v>
      </c>
      <c r="QR93" s="277">
        <v>0</v>
      </c>
      <c r="QS93" s="277">
        <v>35</v>
      </c>
      <c r="QT93" s="277">
        <v>70</v>
      </c>
      <c r="QU93" s="277">
        <v>0</v>
      </c>
      <c r="QV93" s="277">
        <v>0</v>
      </c>
      <c r="QW93" s="277">
        <v>0</v>
      </c>
      <c r="QX93" s="277">
        <v>0</v>
      </c>
      <c r="QY93" s="277">
        <v>38</v>
      </c>
      <c r="QZ93" s="277">
        <v>0</v>
      </c>
      <c r="RA93" s="277">
        <v>70</v>
      </c>
      <c r="RB93" s="277">
        <v>0</v>
      </c>
      <c r="RC93" s="277">
        <v>0</v>
      </c>
      <c r="RD93" s="277">
        <v>0</v>
      </c>
      <c r="RE93" s="277">
        <v>37</v>
      </c>
      <c r="RF93" s="277">
        <v>0</v>
      </c>
      <c r="RG93" s="277">
        <v>0</v>
      </c>
      <c r="RH93" s="277">
        <v>25</v>
      </c>
      <c r="RI93" s="277">
        <v>0</v>
      </c>
      <c r="RJ93" s="277">
        <v>20</v>
      </c>
      <c r="RK93" s="277">
        <v>10</v>
      </c>
      <c r="RL93" s="277">
        <v>0</v>
      </c>
      <c r="RM93" s="277">
        <v>0</v>
      </c>
      <c r="RN93" s="277">
        <v>40</v>
      </c>
      <c r="RO93" s="277">
        <v>60</v>
      </c>
      <c r="RP93" s="277">
        <v>0</v>
      </c>
      <c r="RQ93" s="277">
        <v>0</v>
      </c>
      <c r="RR93" s="277">
        <v>70</v>
      </c>
      <c r="RS93" s="277">
        <v>0</v>
      </c>
      <c r="RT93" s="277">
        <v>30</v>
      </c>
      <c r="RU93" s="277">
        <v>70</v>
      </c>
      <c r="RV93" s="277">
        <v>0</v>
      </c>
      <c r="RW93" s="277">
        <v>30</v>
      </c>
      <c r="RX93" s="277">
        <v>30</v>
      </c>
      <c r="RY93" s="277">
        <v>0</v>
      </c>
      <c r="RZ93" s="277">
        <v>25</v>
      </c>
      <c r="SA93" s="277">
        <v>0</v>
      </c>
      <c r="SB93" s="277">
        <v>0</v>
      </c>
      <c r="SC93" s="277">
        <v>50</v>
      </c>
      <c r="SD93" s="277">
        <v>80</v>
      </c>
      <c r="SE93" s="277">
        <v>20</v>
      </c>
      <c r="SF93" s="277">
        <v>0</v>
      </c>
      <c r="SG93" s="277">
        <v>0</v>
      </c>
      <c r="SH93" s="277">
        <v>0</v>
      </c>
      <c r="SI93" s="277">
        <v>15</v>
      </c>
      <c r="SJ93" s="277">
        <v>0</v>
      </c>
      <c r="SK93" s="277">
        <v>0</v>
      </c>
      <c r="SL93" s="277">
        <v>0</v>
      </c>
      <c r="SM93" s="277">
        <v>0</v>
      </c>
      <c r="SN93" s="277">
        <v>0</v>
      </c>
      <c r="SO93" s="277">
        <v>0</v>
      </c>
      <c r="SP93" s="277">
        <v>0</v>
      </c>
      <c r="SQ93" s="277">
        <v>0</v>
      </c>
      <c r="SR93" s="277">
        <v>0</v>
      </c>
      <c r="SS93" s="277">
        <v>32</v>
      </c>
      <c r="ST93" s="277">
        <v>0</v>
      </c>
      <c r="SU93" s="277">
        <v>0</v>
      </c>
      <c r="SV93" s="277">
        <v>32</v>
      </c>
      <c r="SW93" s="277">
        <v>0</v>
      </c>
      <c r="SX93" s="277">
        <v>0</v>
      </c>
      <c r="SY93" s="277">
        <v>32</v>
      </c>
      <c r="SZ93" s="277">
        <v>0</v>
      </c>
      <c r="TA93" s="277">
        <v>25</v>
      </c>
      <c r="TB93" s="277">
        <v>32</v>
      </c>
      <c r="TC93" s="277">
        <v>0</v>
      </c>
      <c r="TD93" s="277">
        <v>20</v>
      </c>
      <c r="TE93" s="277">
        <v>37</v>
      </c>
      <c r="TF93" s="277">
        <v>0</v>
      </c>
      <c r="TG93" s="277">
        <v>40</v>
      </c>
      <c r="TH93" s="277">
        <v>35</v>
      </c>
      <c r="TI93" s="277">
        <v>0</v>
      </c>
      <c r="TJ93" s="277">
        <v>0</v>
      </c>
      <c r="TK93" s="277">
        <v>90</v>
      </c>
      <c r="TL93" s="277">
        <v>0</v>
      </c>
      <c r="TM93" s="277">
        <v>50</v>
      </c>
      <c r="TN93" s="277">
        <v>0</v>
      </c>
      <c r="TO93" s="277">
        <v>0</v>
      </c>
      <c r="TP93" s="277">
        <v>40</v>
      </c>
      <c r="TQ93" s="277">
        <v>0</v>
      </c>
      <c r="TR93" s="277">
        <v>0</v>
      </c>
      <c r="TS93" s="277">
        <v>15</v>
      </c>
      <c r="TT93" s="277">
        <v>0</v>
      </c>
      <c r="TU93" s="277">
        <v>0</v>
      </c>
      <c r="TV93" s="277">
        <v>25</v>
      </c>
      <c r="TW93" s="277">
        <v>100</v>
      </c>
      <c r="TX93" s="277">
        <v>0</v>
      </c>
      <c r="TY93" s="277">
        <v>25</v>
      </c>
      <c r="TZ93" s="277">
        <v>80</v>
      </c>
      <c r="UA93" s="277">
        <v>0</v>
      </c>
      <c r="UB93" s="277">
        <v>25</v>
      </c>
      <c r="UC93" s="277">
        <v>70</v>
      </c>
      <c r="UD93" s="277">
        <v>0</v>
      </c>
      <c r="UE93" s="277">
        <v>25</v>
      </c>
      <c r="UF93" s="277">
        <v>40</v>
      </c>
      <c r="UG93" s="277">
        <v>0</v>
      </c>
      <c r="UH93" s="277">
        <v>0</v>
      </c>
      <c r="UI93" s="277">
        <v>0</v>
      </c>
      <c r="UJ93" s="277">
        <v>0</v>
      </c>
      <c r="UK93" s="277">
        <v>0</v>
      </c>
      <c r="UL93" s="277">
        <v>0</v>
      </c>
      <c r="UM93" s="277">
        <v>0</v>
      </c>
      <c r="UN93" s="277">
        <v>15</v>
      </c>
      <c r="UO93" s="277">
        <v>0</v>
      </c>
      <c r="UP93" s="277">
        <v>0</v>
      </c>
      <c r="UQ93" s="277">
        <v>25</v>
      </c>
      <c r="UR93" s="277">
        <v>0</v>
      </c>
      <c r="US93" s="277">
        <v>0</v>
      </c>
      <c r="UT93" s="277">
        <v>25</v>
      </c>
      <c r="UU93" s="277">
        <v>0</v>
      </c>
      <c r="UV93" s="277">
        <v>0</v>
      </c>
      <c r="UW93" s="277">
        <v>25</v>
      </c>
      <c r="UX93" s="277">
        <v>0</v>
      </c>
      <c r="UY93" s="277">
        <v>0</v>
      </c>
      <c r="UZ93" s="277">
        <v>40</v>
      </c>
      <c r="VA93" s="277">
        <v>30</v>
      </c>
      <c r="VB93" s="277">
        <v>0</v>
      </c>
      <c r="VC93" s="277">
        <v>0</v>
      </c>
      <c r="VD93" s="277">
        <v>30</v>
      </c>
      <c r="VE93" s="277">
        <v>0</v>
      </c>
      <c r="VF93" s="277">
        <v>30</v>
      </c>
      <c r="VG93" s="277">
        <v>40</v>
      </c>
      <c r="VH93" s="277">
        <v>0</v>
      </c>
      <c r="VI93" s="277">
        <v>60</v>
      </c>
      <c r="VJ93" s="277">
        <v>40</v>
      </c>
      <c r="VK93" s="277">
        <v>0</v>
      </c>
      <c r="VL93" s="277">
        <v>30</v>
      </c>
      <c r="VM93" s="277">
        <v>40</v>
      </c>
      <c r="VN93" s="277">
        <v>0</v>
      </c>
      <c r="VO93" s="277">
        <v>0</v>
      </c>
      <c r="VP93" s="277">
        <v>29</v>
      </c>
      <c r="VQ93" s="277">
        <v>0</v>
      </c>
      <c r="VR93" s="277">
        <v>0</v>
      </c>
      <c r="VS93" s="277">
        <v>26</v>
      </c>
      <c r="VT93" s="277">
        <v>0</v>
      </c>
      <c r="VU93" s="277">
        <v>0</v>
      </c>
      <c r="VV93" s="277">
        <v>0</v>
      </c>
      <c r="VW93" s="277">
        <v>0</v>
      </c>
      <c r="VX93" s="277">
        <v>0</v>
      </c>
      <c r="VY93" s="277">
        <v>0</v>
      </c>
      <c r="VZ93" s="277">
        <v>0</v>
      </c>
      <c r="WA93" s="277">
        <v>0</v>
      </c>
      <c r="WB93" s="277">
        <v>0</v>
      </c>
      <c r="WC93" s="277">
        <v>0</v>
      </c>
      <c r="WD93" s="277">
        <v>24</v>
      </c>
      <c r="WE93" s="277">
        <v>40</v>
      </c>
      <c r="WF93" s="277">
        <v>0</v>
      </c>
      <c r="WG93" s="277">
        <v>0</v>
      </c>
      <c r="WH93" s="277">
        <v>40</v>
      </c>
      <c r="WI93" s="277">
        <v>0</v>
      </c>
      <c r="WJ93" s="277">
        <v>27</v>
      </c>
      <c r="WK93" s="277">
        <v>40</v>
      </c>
      <c r="WL93" s="277">
        <v>0</v>
      </c>
      <c r="WM93" s="277">
        <v>25</v>
      </c>
      <c r="WN93" s="277">
        <v>40</v>
      </c>
      <c r="WO93" s="277">
        <v>0</v>
      </c>
      <c r="WP93" s="277">
        <v>24</v>
      </c>
      <c r="WQ93" s="277">
        <v>0</v>
      </c>
      <c r="WR93" s="277">
        <v>0</v>
      </c>
      <c r="WS93" s="277">
        <v>20</v>
      </c>
      <c r="WT93" s="277">
        <v>40</v>
      </c>
      <c r="WU93" s="277">
        <v>0</v>
      </c>
      <c r="WV93" s="277">
        <v>0</v>
      </c>
      <c r="WW93" s="277">
        <v>40</v>
      </c>
      <c r="WX93" s="277">
        <v>0</v>
      </c>
      <c r="WY93" s="277">
        <v>35</v>
      </c>
      <c r="WZ93" s="277">
        <v>50</v>
      </c>
      <c r="XA93" s="277">
        <v>0</v>
      </c>
      <c r="XB93" s="277">
        <v>35</v>
      </c>
      <c r="XC93" s="277">
        <v>0</v>
      </c>
      <c r="XD93" s="277">
        <v>0</v>
      </c>
      <c r="XE93" s="277">
        <v>0</v>
      </c>
      <c r="XF93" s="277">
        <v>0</v>
      </c>
      <c r="XG93" s="277">
        <v>0</v>
      </c>
      <c r="XH93" s="277">
        <v>31</v>
      </c>
      <c r="XI93" s="277">
        <v>205</v>
      </c>
      <c r="XJ93" s="277">
        <v>0</v>
      </c>
      <c r="XK93" s="277">
        <v>0</v>
      </c>
      <c r="XL93" s="277">
        <v>0</v>
      </c>
      <c r="XM93" s="277">
        <v>0</v>
      </c>
      <c r="XN93" s="277">
        <v>33</v>
      </c>
      <c r="XO93" s="277">
        <v>0</v>
      </c>
      <c r="XP93" s="277">
        <v>0</v>
      </c>
      <c r="XQ93" s="277">
        <v>31</v>
      </c>
      <c r="XR93" s="277">
        <v>0</v>
      </c>
      <c r="XS93" s="277">
        <v>0</v>
      </c>
      <c r="XT93" s="277">
        <v>20</v>
      </c>
      <c r="XU93" s="277">
        <v>0</v>
      </c>
      <c r="XV93" s="277">
        <v>0</v>
      </c>
      <c r="XW93" s="277">
        <v>35</v>
      </c>
      <c r="XX93" s="277">
        <v>0</v>
      </c>
      <c r="XY93" s="277">
        <v>0</v>
      </c>
      <c r="XZ93" s="277">
        <v>0</v>
      </c>
      <c r="YA93" s="277">
        <v>0</v>
      </c>
      <c r="YB93" s="277">
        <v>0</v>
      </c>
      <c r="YC93" s="277">
        <v>39</v>
      </c>
      <c r="YD93" s="277">
        <v>0</v>
      </c>
      <c r="YE93" s="277">
        <v>0</v>
      </c>
      <c r="YF93" s="277">
        <v>31</v>
      </c>
      <c r="YG93" s="277">
        <v>0</v>
      </c>
      <c r="YH93" s="277">
        <v>0</v>
      </c>
      <c r="YI93" s="277">
        <v>0</v>
      </c>
      <c r="YJ93" s="277">
        <v>0</v>
      </c>
      <c r="YK93" s="277">
        <v>0</v>
      </c>
      <c r="YL93" s="277">
        <v>35</v>
      </c>
      <c r="YM93" s="277">
        <v>50</v>
      </c>
      <c r="YN93" s="277">
        <v>0</v>
      </c>
      <c r="YO93" s="277">
        <v>0</v>
      </c>
      <c r="YP93" s="277">
        <v>45</v>
      </c>
      <c r="YQ93" s="277">
        <v>0</v>
      </c>
      <c r="YR93" s="277">
        <v>35</v>
      </c>
      <c r="YS93" s="277">
        <v>60</v>
      </c>
      <c r="YT93" s="277">
        <v>0</v>
      </c>
      <c r="YU93" s="277">
        <v>35</v>
      </c>
      <c r="YV93" s="277">
        <v>50</v>
      </c>
      <c r="YW93" s="277">
        <v>0</v>
      </c>
      <c r="YX93" s="277">
        <v>30</v>
      </c>
      <c r="YY93" s="277">
        <v>0</v>
      </c>
      <c r="YZ93" s="277">
        <v>0</v>
      </c>
      <c r="ZA93" s="277">
        <v>20</v>
      </c>
      <c r="ZB93" s="277">
        <v>0</v>
      </c>
      <c r="ZC93" s="277">
        <v>0</v>
      </c>
      <c r="ZD93" s="277">
        <v>0</v>
      </c>
      <c r="ZE93" s="277">
        <v>0</v>
      </c>
      <c r="ZF93" s="277">
        <v>0</v>
      </c>
      <c r="ZG93" s="277">
        <v>45</v>
      </c>
      <c r="ZH93" s="277">
        <v>0</v>
      </c>
      <c r="ZI93" s="277">
        <v>0</v>
      </c>
      <c r="ZJ93" s="277">
        <v>20</v>
      </c>
      <c r="ZK93" s="277">
        <v>0</v>
      </c>
      <c r="ZL93" s="277">
        <v>0</v>
      </c>
      <c r="ZM93" s="277">
        <v>0</v>
      </c>
      <c r="ZN93" s="277">
        <v>0</v>
      </c>
      <c r="ZO93" s="277">
        <v>0</v>
      </c>
      <c r="ZP93" s="277">
        <v>45</v>
      </c>
      <c r="ZQ93" s="277">
        <v>105</v>
      </c>
      <c r="ZR93" s="277">
        <v>30</v>
      </c>
      <c r="ZS93" s="277">
        <v>0</v>
      </c>
      <c r="ZT93" s="277">
        <v>80</v>
      </c>
      <c r="ZU93" s="277">
        <v>0</v>
      </c>
      <c r="ZV93" s="277">
        <v>30</v>
      </c>
      <c r="ZW93" s="277">
        <v>50</v>
      </c>
      <c r="ZX93" s="277">
        <v>0</v>
      </c>
      <c r="ZY93" s="277">
        <v>20</v>
      </c>
      <c r="ZZ93" s="277">
        <v>0</v>
      </c>
      <c r="AAA93" s="277">
        <v>0</v>
      </c>
      <c r="AAB93" s="277">
        <v>35</v>
      </c>
      <c r="AAC93" s="277">
        <v>0</v>
      </c>
      <c r="AAD93" s="277">
        <v>0</v>
      </c>
      <c r="AAE93" s="277">
        <v>0</v>
      </c>
      <c r="AAF93" s="277">
        <v>0</v>
      </c>
      <c r="AAG93" s="277">
        <v>0</v>
      </c>
      <c r="AAH93" s="277">
        <v>0</v>
      </c>
      <c r="AAI93" s="277">
        <v>0</v>
      </c>
      <c r="AAJ93" s="277">
        <v>30</v>
      </c>
      <c r="AAK93" s="277">
        <v>0</v>
      </c>
      <c r="AAL93" s="277">
        <v>0</v>
      </c>
      <c r="AAM93" s="277">
        <v>0</v>
      </c>
      <c r="AAN93" s="277">
        <v>0</v>
      </c>
      <c r="AAO93" s="277">
        <v>0</v>
      </c>
      <c r="AAP93" s="277">
        <v>0</v>
      </c>
      <c r="AAQ93" s="277">
        <v>0</v>
      </c>
      <c r="AAR93" s="277">
        <v>0</v>
      </c>
      <c r="AAS93" s="277">
        <v>0</v>
      </c>
      <c r="AAT93" s="181"/>
    </row>
    <row r="94" spans="3:722" x14ac:dyDescent="0.3">
      <c r="C94">
        <f>VLOOKUP($F94,Old!$C$23:$G$42,5,FALSE)</f>
        <v>0.05</v>
      </c>
      <c r="D94" s="3" t="s">
        <v>464</v>
      </c>
      <c r="F94" s="3">
        <v>666523</v>
      </c>
      <c r="G94" s="3" t="s">
        <v>297</v>
      </c>
      <c r="H94" s="275">
        <f t="shared" si="143"/>
        <v>11</v>
      </c>
      <c r="I94" s="135">
        <f t="shared" si="143"/>
        <v>51.148148148148145</v>
      </c>
      <c r="J94" s="276">
        <f t="shared" si="143"/>
        <v>68.2</v>
      </c>
      <c r="K94" s="275" cm="1">
        <f t="array" ref="K94">IFERROR(_xlfn.STDEV.S(IF(($AA$19:$AAN$19=K$20)*($AF94:$AAS94&gt;10), $AF94:$AAS94)),"")</f>
        <v>0</v>
      </c>
      <c r="L94" s="135" cm="1">
        <f t="array" ref="L94">IFERROR(_xlfn.STDEV.S(IF(($AA$19:$AAN$19=L$20)*($AF94:$AAS94&gt;10), $AF94:$AAS94)),"")</f>
        <v>29.45361895447942</v>
      </c>
      <c r="M94" s="276" cm="1">
        <f t="array" ref="M94">IFERROR(_xlfn.STDEV.S(IF(($AA$19:$AAN$19=M$20)*($AF94:$AAS94&gt;10), $AF94:$AAS94)),"")</f>
        <v>59.962580924365746</v>
      </c>
      <c r="N94" s="275">
        <f t="shared" si="144"/>
        <v>11</v>
      </c>
      <c r="O94" s="135">
        <f t="shared" si="144"/>
        <v>135</v>
      </c>
      <c r="P94" s="276">
        <f t="shared" si="144"/>
        <v>196</v>
      </c>
      <c r="Q94" s="275" t="str">
        <f t="shared" si="145"/>
        <v/>
      </c>
      <c r="R94" s="135" t="str">
        <f t="shared" si="145"/>
        <v/>
      </c>
      <c r="S94" s="135">
        <f t="shared" si="145"/>
        <v>11</v>
      </c>
      <c r="T94" s="135">
        <f t="shared" si="145"/>
        <v>11</v>
      </c>
      <c r="U94" s="276" t="str">
        <f t="shared" si="145"/>
        <v/>
      </c>
      <c r="V94" s="275">
        <f t="shared" si="145"/>
        <v>53.4</v>
      </c>
      <c r="W94" s="135">
        <f t="shared" si="145"/>
        <v>62</v>
      </c>
      <c r="X94" s="135">
        <f t="shared" si="145"/>
        <v>50.666666666666664</v>
      </c>
      <c r="Y94" s="135">
        <f t="shared" si="145"/>
        <v>25</v>
      </c>
      <c r="Z94" s="276">
        <f t="shared" si="145"/>
        <v>31</v>
      </c>
      <c r="AA94" s="275">
        <f t="shared" si="145"/>
        <v>82.666666666666671</v>
      </c>
      <c r="AB94" s="135">
        <f t="shared" si="145"/>
        <v>45</v>
      </c>
      <c r="AC94" s="135" t="str">
        <f t="shared" si="145"/>
        <v/>
      </c>
      <c r="AD94" s="135">
        <f t="shared" si="145"/>
        <v>47</v>
      </c>
      <c r="AE94" s="276" t="str">
        <f t="shared" si="145"/>
        <v/>
      </c>
      <c r="AF94" s="277">
        <v>0</v>
      </c>
      <c r="AG94" s="277">
        <v>0</v>
      </c>
      <c r="AH94" s="277">
        <v>0</v>
      </c>
      <c r="AI94" s="277">
        <v>0</v>
      </c>
      <c r="AJ94" s="277">
        <v>0</v>
      </c>
      <c r="AK94" s="277">
        <v>0</v>
      </c>
      <c r="AL94" s="277">
        <v>0</v>
      </c>
      <c r="AM94" s="277">
        <v>0</v>
      </c>
      <c r="AN94" s="277">
        <v>0</v>
      </c>
      <c r="AO94" s="277">
        <v>0</v>
      </c>
      <c r="AP94" s="277">
        <v>0</v>
      </c>
      <c r="AQ94" s="277">
        <v>0</v>
      </c>
      <c r="AR94" s="277">
        <v>0</v>
      </c>
      <c r="AS94" s="277">
        <v>0</v>
      </c>
      <c r="AT94" s="277">
        <v>0</v>
      </c>
      <c r="AU94" s="277">
        <v>0</v>
      </c>
      <c r="AV94" s="277">
        <v>0</v>
      </c>
      <c r="AW94" s="277">
        <v>0</v>
      </c>
      <c r="AX94" s="277">
        <v>0</v>
      </c>
      <c r="AY94" s="277">
        <v>50</v>
      </c>
      <c r="AZ94" s="277">
        <v>0</v>
      </c>
      <c r="BA94" s="277">
        <v>0</v>
      </c>
      <c r="BB94" s="277">
        <v>0</v>
      </c>
      <c r="BC94" s="277">
        <v>0</v>
      </c>
      <c r="BD94" s="277">
        <v>0</v>
      </c>
      <c r="BE94" s="277">
        <v>20</v>
      </c>
      <c r="BF94" s="277">
        <v>0</v>
      </c>
      <c r="BG94" s="277">
        <v>0</v>
      </c>
      <c r="BH94" s="277">
        <v>30</v>
      </c>
      <c r="BI94" s="277">
        <v>0</v>
      </c>
      <c r="BJ94" s="277">
        <v>0</v>
      </c>
      <c r="BK94" s="277">
        <v>57</v>
      </c>
      <c r="BL94" s="277">
        <v>0</v>
      </c>
      <c r="BM94" s="277">
        <v>0</v>
      </c>
      <c r="BN94" s="277">
        <v>50</v>
      </c>
      <c r="BO94" s="277">
        <v>0</v>
      </c>
      <c r="BP94" s="277">
        <v>0</v>
      </c>
      <c r="BQ94" s="277">
        <v>0</v>
      </c>
      <c r="BR94" s="277">
        <v>0</v>
      </c>
      <c r="BS94" s="277">
        <v>0</v>
      </c>
      <c r="BT94" s="277">
        <v>0</v>
      </c>
      <c r="BU94" s="277">
        <v>0</v>
      </c>
      <c r="BV94" s="277">
        <v>0</v>
      </c>
      <c r="BW94" s="277">
        <v>0</v>
      </c>
      <c r="BX94" s="277">
        <v>0</v>
      </c>
      <c r="BY94" s="277">
        <v>0</v>
      </c>
      <c r="BZ94" s="277">
        <v>0</v>
      </c>
      <c r="CA94" s="277">
        <v>0</v>
      </c>
      <c r="CB94" s="277">
        <v>0</v>
      </c>
      <c r="CC94" s="277">
        <v>84</v>
      </c>
      <c r="CD94" s="277">
        <v>0</v>
      </c>
      <c r="CE94" s="277">
        <v>0</v>
      </c>
      <c r="CF94" s="277">
        <v>0</v>
      </c>
      <c r="CG94" s="277">
        <v>0</v>
      </c>
      <c r="CH94" s="277">
        <v>0</v>
      </c>
      <c r="CI94" s="277">
        <v>0</v>
      </c>
      <c r="CJ94" s="277">
        <v>10</v>
      </c>
      <c r="CK94" s="277">
        <v>0</v>
      </c>
      <c r="CL94" s="277">
        <v>0</v>
      </c>
      <c r="CM94" s="277">
        <v>0</v>
      </c>
      <c r="CN94" s="277">
        <v>0</v>
      </c>
      <c r="CO94" s="277">
        <v>100</v>
      </c>
      <c r="CP94" s="277">
        <v>0</v>
      </c>
      <c r="CQ94" s="277">
        <v>0</v>
      </c>
      <c r="CR94" s="277">
        <v>0</v>
      </c>
      <c r="CS94" s="277">
        <v>0</v>
      </c>
      <c r="CT94" s="277">
        <v>0</v>
      </c>
      <c r="CU94" s="277">
        <v>0</v>
      </c>
      <c r="CV94" s="277">
        <v>0</v>
      </c>
      <c r="CW94" s="277">
        <v>0</v>
      </c>
      <c r="CX94" s="277">
        <v>0</v>
      </c>
      <c r="CY94" s="277">
        <v>0</v>
      </c>
      <c r="CZ94" s="277">
        <v>0</v>
      </c>
      <c r="DA94" s="277">
        <v>0</v>
      </c>
      <c r="DB94" s="277">
        <v>0</v>
      </c>
      <c r="DC94" s="277">
        <v>0</v>
      </c>
      <c r="DD94" s="277">
        <v>0</v>
      </c>
      <c r="DE94" s="277">
        <v>0</v>
      </c>
      <c r="DF94" s="277">
        <v>0</v>
      </c>
      <c r="DG94" s="277">
        <v>0</v>
      </c>
      <c r="DH94" s="277">
        <v>0</v>
      </c>
      <c r="DI94" s="277">
        <v>0</v>
      </c>
      <c r="DJ94" s="277">
        <v>24</v>
      </c>
      <c r="DK94" s="277">
        <v>0</v>
      </c>
      <c r="DL94" s="277">
        <v>0</v>
      </c>
      <c r="DM94" s="277">
        <v>0</v>
      </c>
      <c r="DN94" s="277">
        <v>0</v>
      </c>
      <c r="DO94" s="277">
        <v>0</v>
      </c>
      <c r="DP94" s="277">
        <v>0</v>
      </c>
      <c r="DQ94" s="277">
        <v>0</v>
      </c>
      <c r="DR94" s="277">
        <v>0</v>
      </c>
      <c r="DS94" s="277">
        <v>0</v>
      </c>
      <c r="DT94" s="277">
        <v>16</v>
      </c>
      <c r="DU94" s="277">
        <v>0</v>
      </c>
      <c r="DV94" s="277">
        <v>60</v>
      </c>
      <c r="DW94" s="277">
        <v>0</v>
      </c>
      <c r="DX94" s="277">
        <v>0</v>
      </c>
      <c r="DY94" s="277">
        <v>0</v>
      </c>
      <c r="DZ94" s="277">
        <v>0</v>
      </c>
      <c r="EA94" s="277">
        <v>0</v>
      </c>
      <c r="EB94" s="277">
        <v>0</v>
      </c>
      <c r="EC94" s="277">
        <v>0</v>
      </c>
      <c r="ED94" s="277">
        <v>0</v>
      </c>
      <c r="EE94" s="277">
        <v>0</v>
      </c>
      <c r="EF94" s="277">
        <v>0</v>
      </c>
      <c r="EG94" s="277">
        <v>0</v>
      </c>
      <c r="EH94" s="277">
        <v>0</v>
      </c>
      <c r="EI94" s="277">
        <v>0</v>
      </c>
      <c r="EJ94" s="277">
        <v>0</v>
      </c>
      <c r="EK94" s="277">
        <v>66</v>
      </c>
      <c r="EL94" s="277">
        <v>0</v>
      </c>
      <c r="EM94" s="277">
        <v>0</v>
      </c>
      <c r="EN94" s="277">
        <v>0</v>
      </c>
      <c r="EO94" s="277">
        <v>0</v>
      </c>
      <c r="EP94" s="277">
        <v>0</v>
      </c>
      <c r="EQ94" s="277">
        <v>0</v>
      </c>
      <c r="ER94" s="277">
        <v>0</v>
      </c>
      <c r="ES94" s="277">
        <v>0</v>
      </c>
      <c r="ET94" s="277">
        <v>0</v>
      </c>
      <c r="EU94" s="277">
        <v>0</v>
      </c>
      <c r="EV94" s="277">
        <v>0</v>
      </c>
      <c r="EW94" s="277">
        <v>0</v>
      </c>
      <c r="EX94" s="277">
        <v>0</v>
      </c>
      <c r="EY94" s="277">
        <v>0</v>
      </c>
      <c r="EZ94" s="277">
        <v>0</v>
      </c>
      <c r="FA94" s="277">
        <v>0</v>
      </c>
      <c r="FB94" s="277">
        <v>0</v>
      </c>
      <c r="FC94" s="277">
        <v>0</v>
      </c>
      <c r="FD94" s="277">
        <v>0</v>
      </c>
      <c r="FE94" s="277">
        <v>0</v>
      </c>
      <c r="FF94" s="277">
        <v>0</v>
      </c>
      <c r="FG94" s="277">
        <v>0</v>
      </c>
      <c r="FH94" s="277">
        <v>0</v>
      </c>
      <c r="FI94" s="277">
        <v>0</v>
      </c>
      <c r="FJ94" s="277">
        <v>0</v>
      </c>
      <c r="FK94" s="277">
        <v>0</v>
      </c>
      <c r="FL94" s="277">
        <v>0</v>
      </c>
      <c r="FM94" s="277">
        <v>0</v>
      </c>
      <c r="FN94" s="277">
        <v>0</v>
      </c>
      <c r="FO94" s="277">
        <v>0</v>
      </c>
      <c r="FP94" s="277">
        <v>0</v>
      </c>
      <c r="FQ94" s="277">
        <v>0</v>
      </c>
      <c r="FR94" s="277">
        <v>0</v>
      </c>
      <c r="FS94" s="277">
        <v>0</v>
      </c>
      <c r="FT94" s="277">
        <v>0</v>
      </c>
      <c r="FU94" s="277">
        <v>0</v>
      </c>
      <c r="FV94" s="277">
        <v>0</v>
      </c>
      <c r="FW94" s="277">
        <v>0</v>
      </c>
      <c r="FX94" s="277">
        <v>0</v>
      </c>
      <c r="FY94" s="277">
        <v>0</v>
      </c>
      <c r="FZ94" s="277">
        <v>0</v>
      </c>
      <c r="GA94" s="277">
        <v>40</v>
      </c>
      <c r="GB94" s="277">
        <v>0</v>
      </c>
      <c r="GC94" s="277">
        <v>0</v>
      </c>
      <c r="GD94" s="277">
        <v>0</v>
      </c>
      <c r="GE94" s="277">
        <v>0</v>
      </c>
      <c r="GF94" s="277">
        <v>0</v>
      </c>
      <c r="GG94" s="277">
        <v>0</v>
      </c>
      <c r="GH94" s="277">
        <v>0</v>
      </c>
      <c r="GI94" s="277">
        <v>0</v>
      </c>
      <c r="GJ94" s="277">
        <v>0</v>
      </c>
      <c r="GK94" s="277">
        <v>0</v>
      </c>
      <c r="GL94" s="277">
        <v>0</v>
      </c>
      <c r="GM94" s="277">
        <v>0</v>
      </c>
      <c r="GN94" s="277">
        <v>0</v>
      </c>
      <c r="GO94" s="277">
        <v>0</v>
      </c>
      <c r="GP94" s="277">
        <v>0</v>
      </c>
      <c r="GQ94" s="277">
        <v>0</v>
      </c>
      <c r="GR94" s="277">
        <v>0</v>
      </c>
      <c r="GS94" s="277">
        <v>0</v>
      </c>
      <c r="GT94" s="277">
        <v>0</v>
      </c>
      <c r="GU94" s="277">
        <v>0</v>
      </c>
      <c r="GV94" s="277">
        <v>0</v>
      </c>
      <c r="GW94" s="277">
        <v>0</v>
      </c>
      <c r="GX94" s="277">
        <v>0</v>
      </c>
      <c r="GY94" s="277">
        <v>0</v>
      </c>
      <c r="GZ94" s="277">
        <v>0</v>
      </c>
      <c r="HA94" s="277">
        <v>0</v>
      </c>
      <c r="HB94" s="277">
        <v>0</v>
      </c>
      <c r="HC94" s="277">
        <v>0</v>
      </c>
      <c r="HD94" s="277">
        <v>0</v>
      </c>
      <c r="HE94" s="277">
        <v>0</v>
      </c>
      <c r="HF94" s="277">
        <v>9</v>
      </c>
      <c r="HG94" s="277">
        <v>0</v>
      </c>
      <c r="HH94" s="277">
        <v>0</v>
      </c>
      <c r="HI94" s="277">
        <v>0</v>
      </c>
      <c r="HJ94" s="277">
        <v>0</v>
      </c>
      <c r="HK94" s="277">
        <v>0</v>
      </c>
      <c r="HL94" s="277">
        <v>0</v>
      </c>
      <c r="HM94" s="277">
        <v>0</v>
      </c>
      <c r="HN94" s="277">
        <v>0</v>
      </c>
      <c r="HO94" s="277">
        <v>0</v>
      </c>
      <c r="HP94" s="277">
        <v>0</v>
      </c>
      <c r="HQ94" s="277">
        <v>0</v>
      </c>
      <c r="HR94" s="277">
        <v>0</v>
      </c>
      <c r="HS94" s="277">
        <v>0</v>
      </c>
      <c r="HT94" s="277">
        <v>0</v>
      </c>
      <c r="HU94" s="277">
        <v>9</v>
      </c>
      <c r="HV94" s="277">
        <v>0</v>
      </c>
      <c r="HW94" s="277">
        <v>0</v>
      </c>
      <c r="HX94" s="277">
        <v>0</v>
      </c>
      <c r="HY94" s="277">
        <v>11</v>
      </c>
      <c r="HZ94" s="277">
        <v>0</v>
      </c>
      <c r="IA94" s="277">
        <v>0</v>
      </c>
      <c r="IB94" s="277">
        <v>11</v>
      </c>
      <c r="IC94" s="277">
        <v>0</v>
      </c>
      <c r="ID94" s="277">
        <v>0</v>
      </c>
      <c r="IE94" s="277">
        <v>0</v>
      </c>
      <c r="IF94" s="277">
        <v>0</v>
      </c>
      <c r="IG94" s="277">
        <v>0</v>
      </c>
      <c r="IH94" s="277">
        <v>0</v>
      </c>
      <c r="II94" s="277">
        <v>40</v>
      </c>
      <c r="IJ94" s="277">
        <v>0</v>
      </c>
      <c r="IK94" s="277">
        <v>0</v>
      </c>
      <c r="IL94" s="277">
        <v>0</v>
      </c>
      <c r="IM94" s="277">
        <v>0</v>
      </c>
      <c r="IN94" s="277">
        <v>0</v>
      </c>
      <c r="IO94" s="277">
        <v>0</v>
      </c>
      <c r="IP94" s="277">
        <v>0</v>
      </c>
      <c r="IQ94" s="277">
        <v>0</v>
      </c>
      <c r="IR94" s="277">
        <v>0</v>
      </c>
      <c r="IS94" s="277">
        <v>0</v>
      </c>
      <c r="IT94" s="277">
        <v>0</v>
      </c>
      <c r="IU94" s="277">
        <v>0</v>
      </c>
      <c r="IV94" s="277">
        <v>0</v>
      </c>
      <c r="IW94" s="277">
        <v>0</v>
      </c>
      <c r="IX94" s="277">
        <v>19</v>
      </c>
      <c r="IY94" s="277">
        <v>10</v>
      </c>
      <c r="IZ94" s="277">
        <v>0</v>
      </c>
      <c r="JA94" s="277">
        <v>21</v>
      </c>
      <c r="JB94" s="277">
        <v>0</v>
      </c>
      <c r="JC94" s="277">
        <v>0</v>
      </c>
      <c r="JD94" s="277">
        <v>0</v>
      </c>
      <c r="JE94" s="277">
        <v>0</v>
      </c>
      <c r="JF94" s="277">
        <v>0</v>
      </c>
      <c r="JG94" s="277">
        <v>0</v>
      </c>
      <c r="JH94" s="277">
        <v>10</v>
      </c>
      <c r="JI94" s="277">
        <v>0</v>
      </c>
      <c r="JJ94" s="277">
        <v>0</v>
      </c>
      <c r="JK94" s="277">
        <v>0</v>
      </c>
      <c r="JL94" s="277">
        <v>0</v>
      </c>
      <c r="JM94" s="277">
        <v>0</v>
      </c>
      <c r="JN94" s="277">
        <v>0</v>
      </c>
      <c r="JO94" s="277">
        <v>0</v>
      </c>
      <c r="JP94" s="277">
        <v>0</v>
      </c>
      <c r="JQ94" s="277">
        <v>0</v>
      </c>
      <c r="JR94" s="277">
        <v>0</v>
      </c>
      <c r="JS94" s="277">
        <v>0</v>
      </c>
      <c r="JT94" s="277">
        <v>0</v>
      </c>
      <c r="JU94" s="277">
        <v>0</v>
      </c>
      <c r="JV94" s="277">
        <v>0</v>
      </c>
      <c r="JW94" s="277">
        <v>0</v>
      </c>
      <c r="JX94" s="277">
        <v>0</v>
      </c>
      <c r="JY94" s="277">
        <v>0</v>
      </c>
      <c r="JZ94" s="277">
        <v>0</v>
      </c>
      <c r="KA94" s="277">
        <v>0</v>
      </c>
      <c r="KB94" s="277">
        <v>0</v>
      </c>
      <c r="KC94" s="277">
        <v>0</v>
      </c>
      <c r="KD94" s="277">
        <v>0</v>
      </c>
      <c r="KE94" s="277">
        <v>0</v>
      </c>
      <c r="KF94" s="277">
        <v>0</v>
      </c>
      <c r="KG94" s="277">
        <v>0</v>
      </c>
      <c r="KH94" s="277">
        <v>86</v>
      </c>
      <c r="KI94" s="277">
        <v>0</v>
      </c>
      <c r="KJ94" s="277">
        <v>0</v>
      </c>
      <c r="KK94" s="277">
        <v>40</v>
      </c>
      <c r="KL94" s="277">
        <v>0</v>
      </c>
      <c r="KM94" s="277">
        <v>0</v>
      </c>
      <c r="KN94" s="277">
        <v>0</v>
      </c>
      <c r="KO94" s="277">
        <v>0</v>
      </c>
      <c r="KP94" s="277">
        <v>0</v>
      </c>
      <c r="KQ94" s="277">
        <v>83</v>
      </c>
      <c r="KR94" s="277">
        <v>0</v>
      </c>
      <c r="KS94" s="277">
        <v>0</v>
      </c>
      <c r="KT94" s="277">
        <v>0</v>
      </c>
      <c r="KU94" s="277">
        <v>0</v>
      </c>
      <c r="KV94" s="277">
        <v>0</v>
      </c>
      <c r="KW94" s="277">
        <v>0</v>
      </c>
      <c r="KX94" s="277">
        <v>0</v>
      </c>
      <c r="KY94" s="277">
        <v>0</v>
      </c>
      <c r="KZ94" s="277">
        <v>0</v>
      </c>
      <c r="LA94" s="277">
        <v>0</v>
      </c>
      <c r="LB94" s="277">
        <v>0</v>
      </c>
      <c r="LC94" s="277">
        <v>0</v>
      </c>
      <c r="LD94" s="277">
        <v>0</v>
      </c>
      <c r="LE94" s="277">
        <v>0</v>
      </c>
      <c r="LF94" s="277">
        <v>20</v>
      </c>
      <c r="LG94" s="277">
        <v>0</v>
      </c>
      <c r="LH94" s="277">
        <v>0</v>
      </c>
      <c r="LI94" s="277">
        <v>24</v>
      </c>
      <c r="LJ94" s="277">
        <v>0</v>
      </c>
      <c r="LK94" s="277">
        <v>0</v>
      </c>
      <c r="LL94" s="277">
        <v>0</v>
      </c>
      <c r="LM94" s="277">
        <v>0</v>
      </c>
      <c r="LN94" s="277">
        <v>0</v>
      </c>
      <c r="LO94" s="277">
        <v>0</v>
      </c>
      <c r="LP94" s="277">
        <v>0</v>
      </c>
      <c r="LQ94" s="277">
        <v>0</v>
      </c>
      <c r="LR94" s="277">
        <v>0</v>
      </c>
      <c r="LS94" s="277">
        <v>0</v>
      </c>
      <c r="LT94" s="277">
        <v>0</v>
      </c>
      <c r="LU94" s="277">
        <v>72</v>
      </c>
      <c r="LV94" s="277">
        <v>0</v>
      </c>
      <c r="LW94" s="277">
        <v>0</v>
      </c>
      <c r="LX94" s="277">
        <v>135</v>
      </c>
      <c r="LY94" s="277">
        <v>0</v>
      </c>
      <c r="LZ94" s="277">
        <v>0</v>
      </c>
      <c r="MA94" s="277">
        <v>0</v>
      </c>
      <c r="MB94" s="277">
        <v>0</v>
      </c>
      <c r="MC94" s="277">
        <v>0</v>
      </c>
      <c r="MD94" s="277">
        <v>0</v>
      </c>
      <c r="ME94" s="277">
        <v>0</v>
      </c>
      <c r="MF94" s="277">
        <v>0</v>
      </c>
      <c r="MG94" s="277">
        <v>0</v>
      </c>
      <c r="MH94" s="277">
        <v>0</v>
      </c>
      <c r="MI94" s="277">
        <v>0</v>
      </c>
      <c r="MJ94" s="277">
        <v>0</v>
      </c>
      <c r="MK94" s="277">
        <v>0</v>
      </c>
      <c r="ML94" s="277">
        <v>0</v>
      </c>
      <c r="MM94" s="277">
        <v>0</v>
      </c>
      <c r="MN94" s="277">
        <v>0</v>
      </c>
      <c r="MO94" s="277">
        <v>0</v>
      </c>
      <c r="MP94" s="277">
        <v>0</v>
      </c>
      <c r="MQ94" s="277">
        <v>0</v>
      </c>
      <c r="MR94" s="277">
        <v>0</v>
      </c>
      <c r="MS94" s="277">
        <v>0</v>
      </c>
      <c r="MT94" s="277">
        <v>0</v>
      </c>
      <c r="MU94" s="277">
        <v>0</v>
      </c>
      <c r="MV94" s="277">
        <v>0</v>
      </c>
      <c r="MW94" s="277">
        <v>0</v>
      </c>
      <c r="MX94" s="277">
        <v>0</v>
      </c>
      <c r="MY94" s="277">
        <v>0</v>
      </c>
      <c r="MZ94" s="277">
        <v>0</v>
      </c>
      <c r="NA94" s="277">
        <v>0</v>
      </c>
      <c r="NB94" s="277">
        <v>0</v>
      </c>
      <c r="NC94" s="277">
        <v>0</v>
      </c>
      <c r="ND94" s="277">
        <v>0</v>
      </c>
      <c r="NE94" s="277">
        <v>0</v>
      </c>
      <c r="NF94" s="277">
        <v>0</v>
      </c>
      <c r="NG94" s="277">
        <v>0</v>
      </c>
      <c r="NH94" s="277">
        <v>0</v>
      </c>
      <c r="NI94" s="277">
        <v>0</v>
      </c>
      <c r="NJ94" s="277">
        <v>0</v>
      </c>
      <c r="NK94" s="277">
        <v>0</v>
      </c>
      <c r="NL94" s="277">
        <v>0</v>
      </c>
      <c r="NM94" s="277">
        <v>0</v>
      </c>
      <c r="NN94" s="277">
        <v>0</v>
      </c>
      <c r="NO94" s="277">
        <v>0</v>
      </c>
      <c r="NP94" s="277">
        <v>0</v>
      </c>
      <c r="NQ94" s="277">
        <v>0</v>
      </c>
      <c r="NR94" s="277">
        <v>0</v>
      </c>
      <c r="NS94" s="277">
        <v>0</v>
      </c>
      <c r="NT94" s="277">
        <v>0</v>
      </c>
      <c r="NU94" s="277">
        <v>0</v>
      </c>
      <c r="NV94" s="277">
        <v>0</v>
      </c>
      <c r="NW94" s="277">
        <v>0</v>
      </c>
      <c r="NX94" s="277">
        <v>0</v>
      </c>
      <c r="NY94" s="277">
        <v>0</v>
      </c>
      <c r="NZ94" s="277">
        <v>0</v>
      </c>
      <c r="OA94" s="277">
        <v>0</v>
      </c>
      <c r="OB94" s="277">
        <v>0</v>
      </c>
      <c r="OC94" s="277">
        <v>0</v>
      </c>
      <c r="OD94" s="277">
        <v>0</v>
      </c>
      <c r="OE94" s="277">
        <v>0</v>
      </c>
      <c r="OF94" s="277">
        <v>0</v>
      </c>
      <c r="OG94" s="277">
        <v>0</v>
      </c>
      <c r="OH94" s="277">
        <v>0</v>
      </c>
      <c r="OI94" s="277">
        <v>0</v>
      </c>
      <c r="OJ94" s="277">
        <v>0</v>
      </c>
      <c r="OK94" s="277">
        <v>0</v>
      </c>
      <c r="OL94" s="277">
        <v>0</v>
      </c>
      <c r="OM94" s="277">
        <v>0</v>
      </c>
      <c r="ON94" s="277">
        <v>0</v>
      </c>
      <c r="OO94" s="277">
        <v>0</v>
      </c>
      <c r="OP94" s="277">
        <v>0</v>
      </c>
      <c r="OQ94" s="277">
        <v>0</v>
      </c>
      <c r="OR94" s="277">
        <v>0</v>
      </c>
      <c r="OS94" s="277">
        <v>0</v>
      </c>
      <c r="OT94" s="277">
        <v>0</v>
      </c>
      <c r="OU94" s="277">
        <v>0</v>
      </c>
      <c r="OV94" s="277">
        <v>0</v>
      </c>
      <c r="OW94" s="277">
        <v>0</v>
      </c>
      <c r="OX94" s="277">
        <v>0</v>
      </c>
      <c r="OY94" s="277">
        <v>0</v>
      </c>
      <c r="OZ94" s="277">
        <v>0</v>
      </c>
      <c r="PA94" s="277">
        <v>0</v>
      </c>
      <c r="PB94" s="277">
        <v>0</v>
      </c>
      <c r="PC94" s="277">
        <v>0</v>
      </c>
      <c r="PD94" s="277">
        <v>0</v>
      </c>
      <c r="PE94" s="277">
        <v>0</v>
      </c>
      <c r="PF94" s="277">
        <v>0</v>
      </c>
      <c r="PG94" s="277">
        <v>0</v>
      </c>
      <c r="PH94" s="277">
        <v>0</v>
      </c>
      <c r="PI94" s="277">
        <v>0</v>
      </c>
      <c r="PJ94" s="277">
        <v>0</v>
      </c>
      <c r="PK94" s="277">
        <v>0</v>
      </c>
      <c r="PL94" s="277">
        <v>0</v>
      </c>
      <c r="PM94" s="277">
        <v>0</v>
      </c>
      <c r="PN94" s="277">
        <v>0</v>
      </c>
      <c r="PO94" s="277">
        <v>0</v>
      </c>
      <c r="PP94" s="277">
        <v>0</v>
      </c>
      <c r="PQ94" s="277">
        <v>0</v>
      </c>
      <c r="PR94" s="277">
        <v>0</v>
      </c>
      <c r="PS94" s="277">
        <v>0</v>
      </c>
      <c r="PT94" s="277">
        <v>0</v>
      </c>
      <c r="PU94" s="277">
        <v>0</v>
      </c>
      <c r="PV94" s="277">
        <v>0</v>
      </c>
      <c r="PW94" s="277">
        <v>0</v>
      </c>
      <c r="PX94" s="277">
        <v>0</v>
      </c>
      <c r="PY94" s="277">
        <v>0</v>
      </c>
      <c r="PZ94" s="277">
        <v>0</v>
      </c>
      <c r="QA94" s="277">
        <v>0</v>
      </c>
      <c r="QB94" s="277">
        <v>0</v>
      </c>
      <c r="QC94" s="277">
        <v>0</v>
      </c>
      <c r="QD94" s="277">
        <v>0</v>
      </c>
      <c r="QE94" s="277">
        <v>0</v>
      </c>
      <c r="QF94" s="277">
        <v>0</v>
      </c>
      <c r="QG94" s="277">
        <v>0</v>
      </c>
      <c r="QH94" s="277">
        <v>0</v>
      </c>
      <c r="QI94" s="277">
        <v>0</v>
      </c>
      <c r="QJ94" s="277">
        <v>0</v>
      </c>
      <c r="QK94" s="277">
        <v>0</v>
      </c>
      <c r="QL94" s="277">
        <v>38</v>
      </c>
      <c r="QM94" s="277">
        <v>0</v>
      </c>
      <c r="QN94" s="277">
        <v>0</v>
      </c>
      <c r="QO94" s="277">
        <v>0</v>
      </c>
      <c r="QP94" s="277">
        <v>0</v>
      </c>
      <c r="QQ94" s="277">
        <v>0</v>
      </c>
      <c r="QR94" s="277">
        <v>0</v>
      </c>
      <c r="QS94" s="277">
        <v>0</v>
      </c>
      <c r="QT94" s="277">
        <v>0</v>
      </c>
      <c r="QU94" s="277">
        <v>37</v>
      </c>
      <c r="QV94" s="277">
        <v>0</v>
      </c>
      <c r="QW94" s="277">
        <v>0</v>
      </c>
      <c r="QX94" s="277">
        <v>0</v>
      </c>
      <c r="QY94" s="277">
        <v>0</v>
      </c>
      <c r="QZ94" s="277">
        <v>0</v>
      </c>
      <c r="RA94" s="277">
        <v>41</v>
      </c>
      <c r="RB94" s="277">
        <v>0</v>
      </c>
      <c r="RC94" s="277">
        <v>0</v>
      </c>
      <c r="RD94" s="277">
        <v>0</v>
      </c>
      <c r="RE94" s="277">
        <v>0</v>
      </c>
      <c r="RF94" s="277">
        <v>0</v>
      </c>
      <c r="RG94" s="277">
        <v>0</v>
      </c>
      <c r="RH94" s="277">
        <v>0</v>
      </c>
      <c r="RI94" s="277">
        <v>0</v>
      </c>
      <c r="RJ94" s="277">
        <v>34</v>
      </c>
      <c r="RK94" s="277">
        <v>0</v>
      </c>
      <c r="RL94" s="277">
        <v>0</v>
      </c>
      <c r="RM94" s="277">
        <v>0</v>
      </c>
      <c r="RN94" s="277">
        <v>0</v>
      </c>
      <c r="RO94" s="277">
        <v>0</v>
      </c>
      <c r="RP94" s="277">
        <v>0</v>
      </c>
      <c r="RQ94" s="277">
        <v>0</v>
      </c>
      <c r="RR94" s="277">
        <v>0</v>
      </c>
      <c r="RS94" s="277">
        <v>0</v>
      </c>
      <c r="RT94" s="277">
        <v>0</v>
      </c>
      <c r="RU94" s="277">
        <v>0</v>
      </c>
      <c r="RV94" s="277">
        <v>0</v>
      </c>
      <c r="RW94" s="277">
        <v>0</v>
      </c>
      <c r="RX94" s="277">
        <v>0</v>
      </c>
      <c r="RY94" s="277">
        <v>0</v>
      </c>
      <c r="RZ94" s="277">
        <v>0</v>
      </c>
      <c r="SA94" s="277">
        <v>0</v>
      </c>
      <c r="SB94" s="277">
        <v>0</v>
      </c>
      <c r="SC94" s="277">
        <v>0</v>
      </c>
      <c r="SD94" s="277">
        <v>0</v>
      </c>
      <c r="SE94" s="277">
        <v>160</v>
      </c>
      <c r="SF94" s="277">
        <v>0</v>
      </c>
      <c r="SG94" s="277">
        <v>0</v>
      </c>
      <c r="SH94" s="277">
        <v>0</v>
      </c>
      <c r="SI94" s="277">
        <v>0</v>
      </c>
      <c r="SJ94" s="277">
        <v>0</v>
      </c>
      <c r="SK94" s="277">
        <v>0</v>
      </c>
      <c r="SL94" s="277">
        <v>0</v>
      </c>
      <c r="SM94" s="277">
        <v>0</v>
      </c>
      <c r="SN94" s="277">
        <v>0</v>
      </c>
      <c r="SO94" s="277">
        <v>0</v>
      </c>
      <c r="SP94" s="277">
        <v>0</v>
      </c>
      <c r="SQ94" s="277">
        <v>0</v>
      </c>
      <c r="SR94" s="277">
        <v>0</v>
      </c>
      <c r="SS94" s="277">
        <v>0</v>
      </c>
      <c r="ST94" s="277">
        <v>0</v>
      </c>
      <c r="SU94" s="277">
        <v>0</v>
      </c>
      <c r="SV94" s="277">
        <v>0</v>
      </c>
      <c r="SW94" s="277">
        <v>0</v>
      </c>
      <c r="SX94" s="277">
        <v>0</v>
      </c>
      <c r="SY94" s="277">
        <v>0</v>
      </c>
      <c r="SZ94" s="277">
        <v>0</v>
      </c>
      <c r="TA94" s="277">
        <v>0</v>
      </c>
      <c r="TB94" s="277">
        <v>0</v>
      </c>
      <c r="TC94" s="277">
        <v>70</v>
      </c>
      <c r="TD94" s="277">
        <v>0</v>
      </c>
      <c r="TE94" s="277">
        <v>0</v>
      </c>
      <c r="TF94" s="277">
        <v>0</v>
      </c>
      <c r="TG94" s="277">
        <v>0</v>
      </c>
      <c r="TH94" s="277">
        <v>0</v>
      </c>
      <c r="TI94" s="277">
        <v>196</v>
      </c>
      <c r="TJ94" s="277">
        <v>0</v>
      </c>
      <c r="TK94" s="277">
        <v>0</v>
      </c>
      <c r="TL94" s="277">
        <v>0</v>
      </c>
      <c r="TM94" s="277">
        <v>0</v>
      </c>
      <c r="TN94" s="277">
        <v>0</v>
      </c>
      <c r="TO94" s="277">
        <v>0</v>
      </c>
      <c r="TP94" s="277">
        <v>0</v>
      </c>
      <c r="TQ94" s="277">
        <v>0</v>
      </c>
      <c r="TR94" s="277">
        <v>0</v>
      </c>
      <c r="TS94" s="277">
        <v>0</v>
      </c>
      <c r="TT94" s="277">
        <v>0</v>
      </c>
      <c r="TU94" s="277">
        <v>0</v>
      </c>
      <c r="TV94" s="277">
        <v>0</v>
      </c>
      <c r="TW94" s="277">
        <v>0</v>
      </c>
      <c r="TX94" s="277">
        <v>0</v>
      </c>
      <c r="TY94" s="277">
        <v>0</v>
      </c>
      <c r="TZ94" s="277">
        <v>0</v>
      </c>
      <c r="UA94" s="277">
        <v>0</v>
      </c>
      <c r="UB94" s="277">
        <v>0</v>
      </c>
      <c r="UC94" s="277">
        <v>0</v>
      </c>
      <c r="UD94" s="277">
        <v>0</v>
      </c>
      <c r="UE94" s="277">
        <v>0</v>
      </c>
      <c r="UF94" s="277">
        <v>0</v>
      </c>
      <c r="UG94" s="277">
        <v>0</v>
      </c>
      <c r="UH94" s="277">
        <v>0</v>
      </c>
      <c r="UI94" s="277">
        <v>0</v>
      </c>
      <c r="UJ94" s="277">
        <v>0</v>
      </c>
      <c r="UK94" s="277">
        <v>0</v>
      </c>
      <c r="UL94" s="277">
        <v>0</v>
      </c>
      <c r="UM94" s="277">
        <v>0</v>
      </c>
      <c r="UN94" s="277">
        <v>0</v>
      </c>
      <c r="UO94" s="277">
        <v>0</v>
      </c>
      <c r="UP94" s="277">
        <v>0</v>
      </c>
      <c r="UQ94" s="277">
        <v>0</v>
      </c>
      <c r="UR94" s="277">
        <v>0</v>
      </c>
      <c r="US94" s="277">
        <v>0</v>
      </c>
      <c r="UT94" s="277">
        <v>0</v>
      </c>
      <c r="UU94" s="277">
        <v>0</v>
      </c>
      <c r="UV94" s="277">
        <v>0</v>
      </c>
      <c r="UW94" s="277">
        <v>0</v>
      </c>
      <c r="UX94" s="277">
        <v>0</v>
      </c>
      <c r="UY94" s="277">
        <v>0</v>
      </c>
      <c r="UZ94" s="277">
        <v>0</v>
      </c>
      <c r="VA94" s="277">
        <v>0</v>
      </c>
      <c r="VB94" s="277">
        <v>0</v>
      </c>
      <c r="VC94" s="277">
        <v>0</v>
      </c>
      <c r="VD94" s="277">
        <v>0</v>
      </c>
      <c r="VE94" s="277">
        <v>0</v>
      </c>
      <c r="VF94" s="277">
        <v>0</v>
      </c>
      <c r="VG94" s="277">
        <v>0</v>
      </c>
      <c r="VH94" s="277">
        <v>0</v>
      </c>
      <c r="VI94" s="277">
        <v>0</v>
      </c>
      <c r="VJ94" s="277">
        <v>0</v>
      </c>
      <c r="VK94" s="277">
        <v>0</v>
      </c>
      <c r="VL94" s="277">
        <v>0</v>
      </c>
      <c r="VM94" s="277">
        <v>0</v>
      </c>
      <c r="VN94" s="277">
        <v>0</v>
      </c>
      <c r="VO94" s="277">
        <v>0</v>
      </c>
      <c r="VP94" s="277">
        <v>0</v>
      </c>
      <c r="VQ94" s="277">
        <v>0</v>
      </c>
      <c r="VR94" s="277">
        <v>0</v>
      </c>
      <c r="VS94" s="277">
        <v>0</v>
      </c>
      <c r="VT94" s="277">
        <v>0</v>
      </c>
      <c r="VU94" s="277">
        <v>0</v>
      </c>
      <c r="VV94" s="277">
        <v>0</v>
      </c>
      <c r="VW94" s="277">
        <v>0</v>
      </c>
      <c r="VX94" s="277">
        <v>0</v>
      </c>
      <c r="VY94" s="277">
        <v>0</v>
      </c>
      <c r="VZ94" s="277">
        <v>0</v>
      </c>
      <c r="WA94" s="277">
        <v>0</v>
      </c>
      <c r="WB94" s="277">
        <v>0</v>
      </c>
      <c r="WC94" s="277">
        <v>0</v>
      </c>
      <c r="WD94" s="277">
        <v>0</v>
      </c>
      <c r="WE94" s="277">
        <v>0</v>
      </c>
      <c r="WF94" s="277">
        <v>0</v>
      </c>
      <c r="WG94" s="277">
        <v>0</v>
      </c>
      <c r="WH94" s="277">
        <v>0</v>
      </c>
      <c r="WI94" s="277">
        <v>0</v>
      </c>
      <c r="WJ94" s="277">
        <v>0</v>
      </c>
      <c r="WK94" s="277">
        <v>0</v>
      </c>
      <c r="WL94" s="277">
        <v>0</v>
      </c>
      <c r="WM94" s="277">
        <v>0</v>
      </c>
      <c r="WN94" s="277">
        <v>0</v>
      </c>
      <c r="WO94" s="277">
        <v>0</v>
      </c>
      <c r="WP94" s="277">
        <v>0</v>
      </c>
      <c r="WQ94" s="277">
        <v>0</v>
      </c>
      <c r="WR94" s="277">
        <v>0</v>
      </c>
      <c r="WS94" s="277">
        <v>0</v>
      </c>
      <c r="WT94" s="277">
        <v>0</v>
      </c>
      <c r="WU94" s="277">
        <v>0</v>
      </c>
      <c r="WV94" s="277">
        <v>0</v>
      </c>
      <c r="WW94" s="277">
        <v>0</v>
      </c>
      <c r="WX94" s="277">
        <v>0</v>
      </c>
      <c r="WY94" s="277">
        <v>0</v>
      </c>
      <c r="WZ94" s="277">
        <v>0</v>
      </c>
      <c r="XA94" s="277">
        <v>0</v>
      </c>
      <c r="XB94" s="277">
        <v>0</v>
      </c>
      <c r="XC94" s="277">
        <v>0</v>
      </c>
      <c r="XD94" s="277">
        <v>0</v>
      </c>
      <c r="XE94" s="277">
        <v>0</v>
      </c>
      <c r="XF94" s="277">
        <v>0</v>
      </c>
      <c r="XG94" s="277">
        <v>0</v>
      </c>
      <c r="XH94" s="277">
        <v>0</v>
      </c>
      <c r="XI94" s="277">
        <v>31</v>
      </c>
      <c r="XJ94" s="277">
        <v>0</v>
      </c>
      <c r="XK94" s="277">
        <v>0</v>
      </c>
      <c r="XL94" s="277">
        <v>0</v>
      </c>
      <c r="XM94" s="277">
        <v>0</v>
      </c>
      <c r="XN94" s="277">
        <v>0</v>
      </c>
      <c r="XO94" s="277">
        <v>42</v>
      </c>
      <c r="XP94" s="277">
        <v>0</v>
      </c>
      <c r="XQ94" s="277">
        <v>0</v>
      </c>
      <c r="XR94" s="277">
        <v>15</v>
      </c>
      <c r="XS94" s="277">
        <v>0</v>
      </c>
      <c r="XT94" s="277">
        <v>0</v>
      </c>
      <c r="XU94" s="277">
        <v>32</v>
      </c>
      <c r="XV94" s="277">
        <v>0</v>
      </c>
      <c r="XW94" s="277">
        <v>0</v>
      </c>
      <c r="XX94" s="277">
        <v>0</v>
      </c>
      <c r="XY94" s="277">
        <v>0</v>
      </c>
      <c r="XZ94" s="277">
        <v>0</v>
      </c>
      <c r="YA94" s="277">
        <v>0</v>
      </c>
      <c r="YB94" s="277">
        <v>0</v>
      </c>
      <c r="YC94" s="277">
        <v>0</v>
      </c>
      <c r="YD94" s="277">
        <v>0</v>
      </c>
      <c r="YE94" s="277">
        <v>0</v>
      </c>
      <c r="YF94" s="277">
        <v>0</v>
      </c>
      <c r="YG94" s="277">
        <v>0</v>
      </c>
      <c r="YH94" s="277">
        <v>0</v>
      </c>
      <c r="YI94" s="277">
        <v>0</v>
      </c>
      <c r="YJ94" s="277">
        <v>0</v>
      </c>
      <c r="YK94" s="277">
        <v>0</v>
      </c>
      <c r="YL94" s="277">
        <v>0</v>
      </c>
      <c r="YM94" s="277">
        <v>72</v>
      </c>
      <c r="YN94" s="277">
        <v>0</v>
      </c>
      <c r="YO94" s="277">
        <v>0</v>
      </c>
      <c r="YP94" s="277">
        <v>68</v>
      </c>
      <c r="YQ94" s="277">
        <v>0</v>
      </c>
      <c r="YR94" s="277">
        <v>0</v>
      </c>
      <c r="YS94" s="277">
        <v>0</v>
      </c>
      <c r="YT94" s="277">
        <v>0</v>
      </c>
      <c r="YU94" s="277">
        <v>0</v>
      </c>
      <c r="YV94" s="277">
        <v>0</v>
      </c>
      <c r="YW94" s="277">
        <v>0</v>
      </c>
      <c r="YX94" s="277">
        <v>0</v>
      </c>
      <c r="YY94" s="277">
        <v>0</v>
      </c>
      <c r="YZ94" s="277">
        <v>0</v>
      </c>
      <c r="ZA94" s="277">
        <v>0</v>
      </c>
      <c r="ZB94" s="277">
        <v>0</v>
      </c>
      <c r="ZC94" s="277">
        <v>0</v>
      </c>
      <c r="ZD94" s="277">
        <v>0</v>
      </c>
      <c r="ZE94" s="277">
        <v>0</v>
      </c>
      <c r="ZF94" s="277">
        <v>0</v>
      </c>
      <c r="ZG94" s="277">
        <v>0</v>
      </c>
      <c r="ZH94" s="277">
        <v>0</v>
      </c>
      <c r="ZI94" s="277">
        <v>0</v>
      </c>
      <c r="ZJ94" s="277">
        <v>0</v>
      </c>
      <c r="ZK94" s="277">
        <v>0</v>
      </c>
      <c r="ZL94" s="277">
        <v>0</v>
      </c>
      <c r="ZM94" s="277">
        <v>0</v>
      </c>
      <c r="ZN94" s="277">
        <v>0</v>
      </c>
      <c r="ZO94" s="277">
        <v>0</v>
      </c>
      <c r="ZP94" s="277">
        <v>0</v>
      </c>
      <c r="ZQ94" s="277">
        <v>0</v>
      </c>
      <c r="ZR94" s="277">
        <v>45</v>
      </c>
      <c r="ZS94" s="277">
        <v>0</v>
      </c>
      <c r="ZT94" s="277">
        <v>0</v>
      </c>
      <c r="ZU94" s="277">
        <v>0</v>
      </c>
      <c r="ZV94" s="277">
        <v>0</v>
      </c>
      <c r="ZW94" s="277">
        <v>0</v>
      </c>
      <c r="ZX94" s="277">
        <v>0</v>
      </c>
      <c r="ZY94" s="277">
        <v>0</v>
      </c>
      <c r="ZZ94" s="277">
        <v>0</v>
      </c>
      <c r="AAA94" s="277">
        <v>0</v>
      </c>
      <c r="AAB94" s="277">
        <v>0</v>
      </c>
      <c r="AAC94" s="277">
        <v>0</v>
      </c>
      <c r="AAD94" s="277">
        <v>0</v>
      </c>
      <c r="AAE94" s="277">
        <v>0</v>
      </c>
      <c r="AAF94" s="277">
        <v>0</v>
      </c>
      <c r="AAG94" s="277">
        <v>0</v>
      </c>
      <c r="AAH94" s="277">
        <v>0</v>
      </c>
      <c r="AAI94" s="277">
        <v>0</v>
      </c>
      <c r="AAJ94" s="277">
        <v>45</v>
      </c>
      <c r="AAK94" s="277">
        <v>0</v>
      </c>
      <c r="AAL94" s="277">
        <v>0</v>
      </c>
      <c r="AAM94" s="277">
        <v>0</v>
      </c>
      <c r="AAN94" s="277">
        <v>0</v>
      </c>
      <c r="AAO94" s="277">
        <v>0</v>
      </c>
      <c r="AAP94" s="277">
        <v>0</v>
      </c>
      <c r="AAQ94" s="277">
        <v>0</v>
      </c>
      <c r="AAR94" s="277">
        <v>0</v>
      </c>
      <c r="AAS94" s="277">
        <v>0</v>
      </c>
      <c r="AAT94" s="181"/>
    </row>
    <row r="95" spans="3:722" x14ac:dyDescent="0.3">
      <c r="C95">
        <f>VLOOKUP($F95,Old!$C$23:$G$42,5,FALSE)</f>
        <v>0.5</v>
      </c>
      <c r="D95" s="3" t="s">
        <v>466</v>
      </c>
      <c r="F95" s="3">
        <v>666530</v>
      </c>
      <c r="G95" s="3" t="s">
        <v>84</v>
      </c>
      <c r="H95" s="275">
        <f t="shared" si="143"/>
        <v>17</v>
      </c>
      <c r="I95" s="135" t="str">
        <f t="shared" si="143"/>
        <v/>
      </c>
      <c r="J95" s="276">
        <f t="shared" si="143"/>
        <v>14.8</v>
      </c>
      <c r="K95" s="275" cm="1">
        <f t="array" ref="K95">IFERROR(_xlfn.STDEV.S(IF(($AA$19:$AAN$19=K$20)*($AF95:$AAS95&gt;10), $AF95:$AAS95)),"")</f>
        <v>7</v>
      </c>
      <c r="L95" s="135" t="str" cm="1">
        <f t="array" ref="L95">IFERROR(_xlfn.STDEV.S(IF(($AA$19:$AAN$19=L$20)*($AF95:$AAS95&gt;10), $AF95:$AAS95)),"")</f>
        <v/>
      </c>
      <c r="M95" s="276" cm="1">
        <f t="array" ref="M95">IFERROR(_xlfn.STDEV.S(IF(($AA$19:$AAN$19=M$20)*($AF95:$AAS95&gt;10), $AF95:$AAS95)),"")</f>
        <v>5.8080404038998665</v>
      </c>
      <c r="N95" s="275">
        <f t="shared" si="144"/>
        <v>25</v>
      </c>
      <c r="O95" s="135">
        <f t="shared" si="144"/>
        <v>0</v>
      </c>
      <c r="P95" s="276">
        <f t="shared" si="144"/>
        <v>30</v>
      </c>
      <c r="Q95" s="275" t="str">
        <f t="shared" ref="Q95:AE98" si="146">IFERROR(AVERAGEIFS($AF95:$ABI95,$AF$77:$ABI$77,Q$77,$AF95:$ABI95,"&gt;10",$AF$78:$ABI$78,Q$78),"")</f>
        <v/>
      </c>
      <c r="R95" s="135" t="str">
        <f t="shared" si="146"/>
        <v/>
      </c>
      <c r="S95" s="135">
        <f t="shared" si="146"/>
        <v>14</v>
      </c>
      <c r="T95" s="135">
        <f t="shared" si="146"/>
        <v>25</v>
      </c>
      <c r="U95" s="276">
        <f t="shared" si="146"/>
        <v>12</v>
      </c>
      <c r="V95" s="275" t="str">
        <f t="shared" si="146"/>
        <v/>
      </c>
      <c r="W95" s="135" t="str">
        <f t="shared" si="146"/>
        <v/>
      </c>
      <c r="X95" s="135" t="str">
        <f t="shared" si="146"/>
        <v/>
      </c>
      <c r="Y95" s="135" t="str">
        <f t="shared" si="146"/>
        <v/>
      </c>
      <c r="Z95" s="276" t="str">
        <f t="shared" si="146"/>
        <v/>
      </c>
      <c r="AA95" s="275">
        <f t="shared" si="146"/>
        <v>12.5</v>
      </c>
      <c r="AB95" s="135">
        <f t="shared" si="146"/>
        <v>18</v>
      </c>
      <c r="AC95" s="135" t="str">
        <f t="shared" si="146"/>
        <v/>
      </c>
      <c r="AD95" s="135">
        <f t="shared" si="146"/>
        <v>18.333333333333332</v>
      </c>
      <c r="AE95" s="276" t="str">
        <f t="shared" si="146"/>
        <v/>
      </c>
      <c r="AF95" s="277">
        <v>0</v>
      </c>
      <c r="AG95" s="277">
        <v>0</v>
      </c>
      <c r="AH95" s="277">
        <v>0</v>
      </c>
      <c r="AI95" s="277">
        <v>0</v>
      </c>
      <c r="AJ95" s="277">
        <v>0</v>
      </c>
      <c r="AK95" s="277">
        <v>0</v>
      </c>
      <c r="AL95" s="277">
        <v>0</v>
      </c>
      <c r="AM95" s="277">
        <v>0</v>
      </c>
      <c r="AN95" s="277">
        <v>0</v>
      </c>
      <c r="AO95" s="277">
        <v>0</v>
      </c>
      <c r="AP95" s="277">
        <v>0</v>
      </c>
      <c r="AQ95" s="277">
        <v>0</v>
      </c>
      <c r="AR95" s="277">
        <v>0</v>
      </c>
      <c r="AS95" s="277">
        <v>0</v>
      </c>
      <c r="AT95" s="277">
        <v>0</v>
      </c>
      <c r="AU95" s="277">
        <v>0</v>
      </c>
      <c r="AV95" s="277">
        <v>0</v>
      </c>
      <c r="AW95" s="277">
        <v>0</v>
      </c>
      <c r="AX95" s="277">
        <v>0</v>
      </c>
      <c r="AY95" s="277">
        <v>0</v>
      </c>
      <c r="AZ95" s="277">
        <v>0</v>
      </c>
      <c r="BA95" s="277">
        <v>5</v>
      </c>
      <c r="BB95" s="277">
        <v>0</v>
      </c>
      <c r="BC95" s="277">
        <v>0</v>
      </c>
      <c r="BD95" s="277">
        <v>0</v>
      </c>
      <c r="BE95" s="277">
        <v>0</v>
      </c>
      <c r="BF95" s="277">
        <v>0</v>
      </c>
      <c r="BG95" s="277">
        <v>0</v>
      </c>
      <c r="BH95" s="277">
        <v>0</v>
      </c>
      <c r="BI95" s="277">
        <v>0</v>
      </c>
      <c r="BJ95" s="277">
        <v>0</v>
      </c>
      <c r="BK95" s="277">
        <v>0</v>
      </c>
      <c r="BL95" s="277">
        <v>0</v>
      </c>
      <c r="BM95" s="277">
        <v>0</v>
      </c>
      <c r="BN95" s="277">
        <v>0</v>
      </c>
      <c r="BO95" s="277">
        <v>0</v>
      </c>
      <c r="BP95" s="277">
        <v>9</v>
      </c>
      <c r="BQ95" s="277">
        <v>0</v>
      </c>
      <c r="BR95" s="277">
        <v>0</v>
      </c>
      <c r="BS95" s="277">
        <v>0</v>
      </c>
      <c r="BT95" s="277">
        <v>0</v>
      </c>
      <c r="BU95" s="277">
        <v>0</v>
      </c>
      <c r="BV95" s="277">
        <v>0</v>
      </c>
      <c r="BW95" s="277">
        <v>0</v>
      </c>
      <c r="BX95" s="277">
        <v>0</v>
      </c>
      <c r="BY95" s="277">
        <v>0</v>
      </c>
      <c r="BZ95" s="277">
        <v>0</v>
      </c>
      <c r="CA95" s="277">
        <v>0</v>
      </c>
      <c r="CB95" s="277">
        <v>0</v>
      </c>
      <c r="CC95" s="277">
        <v>0</v>
      </c>
      <c r="CD95" s="277">
        <v>0</v>
      </c>
      <c r="CE95" s="277">
        <v>0</v>
      </c>
      <c r="CF95" s="277">
        <v>0</v>
      </c>
      <c r="CG95" s="277">
        <v>0</v>
      </c>
      <c r="CH95" s="277">
        <v>0</v>
      </c>
      <c r="CI95" s="277">
        <v>0</v>
      </c>
      <c r="CJ95" s="277">
        <v>0</v>
      </c>
      <c r="CK95" s="277">
        <v>0</v>
      </c>
      <c r="CL95" s="277">
        <v>0</v>
      </c>
      <c r="CM95" s="277">
        <v>0</v>
      </c>
      <c r="CN95" s="277">
        <v>0</v>
      </c>
      <c r="CO95" s="277">
        <v>0</v>
      </c>
      <c r="CP95" s="277">
        <v>0</v>
      </c>
      <c r="CQ95" s="277">
        <v>0</v>
      </c>
      <c r="CR95" s="277">
        <v>0</v>
      </c>
      <c r="CS95" s="277">
        <v>0</v>
      </c>
      <c r="CT95" s="277">
        <v>0</v>
      </c>
      <c r="CU95" s="277">
        <v>0</v>
      </c>
      <c r="CV95" s="277">
        <v>0</v>
      </c>
      <c r="CW95" s="277">
        <v>4</v>
      </c>
      <c r="CX95" s="277">
        <v>0</v>
      </c>
      <c r="CY95" s="277">
        <v>0</v>
      </c>
      <c r="CZ95" s="277">
        <v>10</v>
      </c>
      <c r="DA95" s="277">
        <v>0</v>
      </c>
      <c r="DB95" s="277">
        <v>0</v>
      </c>
      <c r="DC95" s="277">
        <v>0</v>
      </c>
      <c r="DD95" s="277">
        <v>0</v>
      </c>
      <c r="DE95" s="277">
        <v>0</v>
      </c>
      <c r="DF95" s="277">
        <v>0</v>
      </c>
      <c r="DG95" s="277">
        <v>0</v>
      </c>
      <c r="DH95" s="277">
        <v>0</v>
      </c>
      <c r="DI95" s="277">
        <v>10</v>
      </c>
      <c r="DJ95" s="277">
        <v>0</v>
      </c>
      <c r="DK95" s="277">
        <v>0</v>
      </c>
      <c r="DL95" s="277">
        <v>10</v>
      </c>
      <c r="DM95" s="277">
        <v>0</v>
      </c>
      <c r="DN95" s="277">
        <v>0</v>
      </c>
      <c r="DO95" s="277">
        <v>0</v>
      </c>
      <c r="DP95" s="277">
        <v>0</v>
      </c>
      <c r="DQ95" s="277">
        <v>0</v>
      </c>
      <c r="DR95" s="277">
        <v>2</v>
      </c>
      <c r="DS95" s="277">
        <v>0</v>
      </c>
      <c r="DT95" s="277">
        <v>0</v>
      </c>
      <c r="DU95" s="277">
        <v>0</v>
      </c>
      <c r="DV95" s="277">
        <v>0</v>
      </c>
      <c r="DW95" s="277">
        <v>0</v>
      </c>
      <c r="DX95" s="277">
        <v>3</v>
      </c>
      <c r="DY95" s="277">
        <v>0</v>
      </c>
      <c r="DZ95" s="277">
        <v>0</v>
      </c>
      <c r="EA95" s="277">
        <v>25</v>
      </c>
      <c r="EB95" s="277">
        <v>0</v>
      </c>
      <c r="EC95" s="277">
        <v>0</v>
      </c>
      <c r="ED95" s="277">
        <v>0</v>
      </c>
      <c r="EE95" s="277">
        <v>0</v>
      </c>
      <c r="EF95" s="277">
        <v>0</v>
      </c>
      <c r="EG95" s="277">
        <v>0</v>
      </c>
      <c r="EH95" s="277">
        <v>0</v>
      </c>
      <c r="EI95" s="277">
        <v>0</v>
      </c>
      <c r="EJ95" s="277">
        <v>0</v>
      </c>
      <c r="EK95" s="277">
        <v>0</v>
      </c>
      <c r="EL95" s="277">
        <v>0</v>
      </c>
      <c r="EM95" s="277">
        <v>0</v>
      </c>
      <c r="EN95" s="277">
        <v>0</v>
      </c>
      <c r="EO95" s="277">
        <v>0</v>
      </c>
      <c r="EP95" s="277">
        <v>0</v>
      </c>
      <c r="EQ95" s="277">
        <v>0</v>
      </c>
      <c r="ER95" s="277">
        <v>0</v>
      </c>
      <c r="ES95" s="277">
        <v>0</v>
      </c>
      <c r="ET95" s="277">
        <v>0</v>
      </c>
      <c r="EU95" s="277">
        <v>0</v>
      </c>
      <c r="EV95" s="277">
        <v>1</v>
      </c>
      <c r="EW95" s="277">
        <v>0</v>
      </c>
      <c r="EX95" s="277">
        <v>0</v>
      </c>
      <c r="EY95" s="277">
        <v>0</v>
      </c>
      <c r="EZ95" s="277">
        <v>0</v>
      </c>
      <c r="FA95" s="277">
        <v>0</v>
      </c>
      <c r="FB95" s="277">
        <v>0</v>
      </c>
      <c r="FC95" s="277">
        <v>0</v>
      </c>
      <c r="FD95" s="277">
        <v>0</v>
      </c>
      <c r="FE95" s="277">
        <v>0</v>
      </c>
      <c r="FF95" s="277">
        <v>0</v>
      </c>
      <c r="FG95" s="277">
        <v>0</v>
      </c>
      <c r="FH95" s="277">
        <v>0</v>
      </c>
      <c r="FI95" s="277">
        <v>0</v>
      </c>
      <c r="FJ95" s="277">
        <v>0</v>
      </c>
      <c r="FK95" s="277">
        <v>4</v>
      </c>
      <c r="FL95" s="277">
        <v>0</v>
      </c>
      <c r="FM95" s="277">
        <v>0</v>
      </c>
      <c r="FN95" s="277">
        <v>0</v>
      </c>
      <c r="FO95" s="277">
        <v>0</v>
      </c>
      <c r="FP95" s="277">
        <v>0</v>
      </c>
      <c r="FQ95" s="277">
        <v>0</v>
      </c>
      <c r="FR95" s="277">
        <v>0</v>
      </c>
      <c r="FS95" s="277">
        <v>0</v>
      </c>
      <c r="FT95" s="277">
        <v>0</v>
      </c>
      <c r="FU95" s="277">
        <v>0</v>
      </c>
      <c r="FV95" s="277">
        <v>0</v>
      </c>
      <c r="FW95" s="277">
        <v>0</v>
      </c>
      <c r="FX95" s="277">
        <v>0</v>
      </c>
      <c r="FY95" s="277">
        <v>0</v>
      </c>
      <c r="FZ95" s="277">
        <v>5</v>
      </c>
      <c r="GA95" s="277">
        <v>0</v>
      </c>
      <c r="GB95" s="277">
        <v>0</v>
      </c>
      <c r="GC95" s="277">
        <v>0</v>
      </c>
      <c r="GD95" s="277">
        <v>0</v>
      </c>
      <c r="GE95" s="277">
        <v>0</v>
      </c>
      <c r="GF95" s="277">
        <v>0</v>
      </c>
      <c r="GG95" s="277">
        <v>0</v>
      </c>
      <c r="GH95" s="277">
        <v>0</v>
      </c>
      <c r="GI95" s="277">
        <v>0</v>
      </c>
      <c r="GJ95" s="277">
        <v>0</v>
      </c>
      <c r="GK95" s="277">
        <v>0</v>
      </c>
      <c r="GL95" s="277">
        <v>0</v>
      </c>
      <c r="GM95" s="277">
        <v>0</v>
      </c>
      <c r="GN95" s="277">
        <v>0</v>
      </c>
      <c r="GO95" s="277">
        <v>0</v>
      </c>
      <c r="GP95" s="277">
        <v>0</v>
      </c>
      <c r="GQ95" s="277">
        <v>0</v>
      </c>
      <c r="GR95" s="277">
        <v>0</v>
      </c>
      <c r="GS95" s="277">
        <v>0</v>
      </c>
      <c r="GT95" s="277">
        <v>0</v>
      </c>
      <c r="GU95" s="277">
        <v>0</v>
      </c>
      <c r="GV95" s="277">
        <v>0</v>
      </c>
      <c r="GW95" s="277">
        <v>0</v>
      </c>
      <c r="GX95" s="277">
        <v>1</v>
      </c>
      <c r="GY95" s="277">
        <v>0</v>
      </c>
      <c r="GZ95" s="277">
        <v>0</v>
      </c>
      <c r="HA95" s="277">
        <v>0</v>
      </c>
      <c r="HB95" s="277">
        <v>0</v>
      </c>
      <c r="HC95" s="277">
        <v>0</v>
      </c>
      <c r="HD95" s="277">
        <v>0</v>
      </c>
      <c r="HE95" s="277">
        <v>0</v>
      </c>
      <c r="HF95" s="277">
        <v>0</v>
      </c>
      <c r="HG95" s="277">
        <v>0</v>
      </c>
      <c r="HH95" s="277">
        <v>0</v>
      </c>
      <c r="HI95" s="277">
        <v>0</v>
      </c>
      <c r="HJ95" s="277">
        <v>4</v>
      </c>
      <c r="HK95" s="277">
        <v>0</v>
      </c>
      <c r="HL95" s="277">
        <v>0</v>
      </c>
      <c r="HM95" s="277">
        <v>0</v>
      </c>
      <c r="HN95" s="277">
        <v>0</v>
      </c>
      <c r="HO95" s="277">
        <v>0</v>
      </c>
      <c r="HP95" s="277">
        <v>0</v>
      </c>
      <c r="HQ95" s="277">
        <v>0</v>
      </c>
      <c r="HR95" s="277">
        <v>0</v>
      </c>
      <c r="HS95" s="277">
        <v>0</v>
      </c>
      <c r="HT95" s="277">
        <v>0</v>
      </c>
      <c r="HU95" s="277">
        <v>0</v>
      </c>
      <c r="HV95" s="277">
        <v>0</v>
      </c>
      <c r="HW95" s="277">
        <v>0</v>
      </c>
      <c r="HX95" s="277">
        <v>0</v>
      </c>
      <c r="HY95" s="277">
        <v>0</v>
      </c>
      <c r="HZ95" s="277">
        <v>0</v>
      </c>
      <c r="IA95" s="277">
        <v>0</v>
      </c>
      <c r="IB95" s="277">
        <v>0</v>
      </c>
      <c r="IC95" s="277">
        <v>0</v>
      </c>
      <c r="ID95" s="277">
        <v>0</v>
      </c>
      <c r="IE95" s="277">
        <v>0</v>
      </c>
      <c r="IF95" s="277">
        <v>0</v>
      </c>
      <c r="IG95" s="277">
        <v>0</v>
      </c>
      <c r="IH95" s="277">
        <v>0</v>
      </c>
      <c r="II95" s="277">
        <v>0</v>
      </c>
      <c r="IJ95" s="277">
        <v>0</v>
      </c>
      <c r="IK95" s="277">
        <v>0</v>
      </c>
      <c r="IL95" s="277">
        <v>0</v>
      </c>
      <c r="IM95" s="277">
        <v>0</v>
      </c>
      <c r="IN95" s="277">
        <v>14</v>
      </c>
      <c r="IO95" s="277">
        <v>0</v>
      </c>
      <c r="IP95" s="277">
        <v>0</v>
      </c>
      <c r="IQ95" s="277">
        <v>0</v>
      </c>
      <c r="IR95" s="277">
        <v>0</v>
      </c>
      <c r="IS95" s="277">
        <v>0</v>
      </c>
      <c r="IT95" s="277">
        <v>0</v>
      </c>
      <c r="IU95" s="277">
        <v>0</v>
      </c>
      <c r="IV95" s="277">
        <v>0</v>
      </c>
      <c r="IW95" s="277">
        <v>0</v>
      </c>
      <c r="IX95" s="277">
        <v>0</v>
      </c>
      <c r="IY95" s="277">
        <v>0</v>
      </c>
      <c r="IZ95" s="277">
        <v>0</v>
      </c>
      <c r="JA95" s="277">
        <v>0</v>
      </c>
      <c r="JB95" s="277">
        <v>0</v>
      </c>
      <c r="JC95" s="277">
        <v>0</v>
      </c>
      <c r="JD95" s="277">
        <v>0</v>
      </c>
      <c r="JE95" s="277">
        <v>0</v>
      </c>
      <c r="JF95" s="277">
        <v>0</v>
      </c>
      <c r="JG95" s="277">
        <v>0</v>
      </c>
      <c r="JH95" s="277">
        <v>0</v>
      </c>
      <c r="JI95" s="277">
        <v>0</v>
      </c>
      <c r="JJ95" s="277">
        <v>0</v>
      </c>
      <c r="JK95" s="277">
        <v>0</v>
      </c>
      <c r="JL95" s="277">
        <v>0</v>
      </c>
      <c r="JM95" s="277">
        <v>0</v>
      </c>
      <c r="JN95" s="277">
        <v>0</v>
      </c>
      <c r="JO95" s="277">
        <v>0</v>
      </c>
      <c r="JP95" s="277">
        <v>0</v>
      </c>
      <c r="JQ95" s="277">
        <v>0</v>
      </c>
      <c r="JR95" s="277">
        <v>0</v>
      </c>
      <c r="JS95" s="277">
        <v>0</v>
      </c>
      <c r="JT95" s="277">
        <v>0</v>
      </c>
      <c r="JU95" s="277">
        <v>0</v>
      </c>
      <c r="JV95" s="277">
        <v>0</v>
      </c>
      <c r="JW95" s="277">
        <v>0</v>
      </c>
      <c r="JX95" s="277">
        <v>0</v>
      </c>
      <c r="JY95" s="277">
        <v>0</v>
      </c>
      <c r="JZ95" s="277">
        <v>0</v>
      </c>
      <c r="KA95" s="277">
        <v>0</v>
      </c>
      <c r="KB95" s="277">
        <v>0</v>
      </c>
      <c r="KC95" s="277">
        <v>0</v>
      </c>
      <c r="KD95" s="277">
        <v>0</v>
      </c>
      <c r="KE95" s="277">
        <v>0</v>
      </c>
      <c r="KF95" s="277">
        <v>0</v>
      </c>
      <c r="KG95" s="277">
        <v>0</v>
      </c>
      <c r="KH95" s="277">
        <v>0</v>
      </c>
      <c r="KI95" s="277">
        <v>0</v>
      </c>
      <c r="KJ95" s="277">
        <v>8</v>
      </c>
      <c r="KK95" s="277">
        <v>0</v>
      </c>
      <c r="KL95" s="277">
        <v>0</v>
      </c>
      <c r="KM95" s="277">
        <v>12</v>
      </c>
      <c r="KN95" s="277">
        <v>0</v>
      </c>
      <c r="KO95" s="277">
        <v>0</v>
      </c>
      <c r="KP95" s="277">
        <v>0</v>
      </c>
      <c r="KQ95" s="277">
        <v>0</v>
      </c>
      <c r="KR95" s="277">
        <v>0</v>
      </c>
      <c r="KS95" s="277">
        <v>0</v>
      </c>
      <c r="KT95" s="277">
        <v>0</v>
      </c>
      <c r="KU95" s="277">
        <v>0</v>
      </c>
      <c r="KV95" s="277">
        <v>0</v>
      </c>
      <c r="KW95" s="277">
        <v>0</v>
      </c>
      <c r="KX95" s="277">
        <v>0</v>
      </c>
      <c r="KY95" s="277">
        <v>0</v>
      </c>
      <c r="KZ95" s="277">
        <v>0</v>
      </c>
      <c r="LA95" s="277">
        <v>0</v>
      </c>
      <c r="LB95" s="277">
        <v>0</v>
      </c>
      <c r="LC95" s="277">
        <v>0</v>
      </c>
      <c r="LD95" s="277">
        <v>0</v>
      </c>
      <c r="LE95" s="277">
        <v>0</v>
      </c>
      <c r="LF95" s="277">
        <v>0</v>
      </c>
      <c r="LG95" s="277">
        <v>11</v>
      </c>
      <c r="LH95" s="277">
        <v>0</v>
      </c>
      <c r="LI95" s="277">
        <v>0</v>
      </c>
      <c r="LJ95" s="277">
        <v>0</v>
      </c>
      <c r="LK95" s="277">
        <v>0</v>
      </c>
      <c r="LL95" s="277">
        <v>0</v>
      </c>
      <c r="LM95" s="277">
        <v>0</v>
      </c>
      <c r="LN95" s="277">
        <v>0</v>
      </c>
      <c r="LO95" s="277">
        <v>0</v>
      </c>
      <c r="LP95" s="277">
        <v>0</v>
      </c>
      <c r="LQ95" s="277">
        <v>0</v>
      </c>
      <c r="LR95" s="277">
        <v>0</v>
      </c>
      <c r="LS95" s="277">
        <v>0</v>
      </c>
      <c r="LT95" s="277">
        <v>0</v>
      </c>
      <c r="LU95" s="277">
        <v>0</v>
      </c>
      <c r="LV95" s="277">
        <v>0</v>
      </c>
      <c r="LW95" s="277">
        <v>0</v>
      </c>
      <c r="LX95" s="277">
        <v>0</v>
      </c>
      <c r="LY95" s="277">
        <v>0</v>
      </c>
      <c r="LZ95" s="277">
        <v>0</v>
      </c>
      <c r="MA95" s="277">
        <v>0</v>
      </c>
      <c r="MB95" s="277">
        <v>0</v>
      </c>
      <c r="MC95" s="277">
        <v>0</v>
      </c>
      <c r="MD95" s="277">
        <v>0</v>
      </c>
      <c r="ME95" s="277">
        <v>2</v>
      </c>
      <c r="MF95" s="277">
        <v>0</v>
      </c>
      <c r="MG95" s="277">
        <v>0</v>
      </c>
      <c r="MH95" s="277">
        <v>0</v>
      </c>
      <c r="MI95" s="277">
        <v>0</v>
      </c>
      <c r="MJ95" s="277">
        <v>0</v>
      </c>
      <c r="MK95" s="277">
        <v>0</v>
      </c>
      <c r="ML95" s="277">
        <v>0</v>
      </c>
      <c r="MM95" s="277">
        <v>0</v>
      </c>
      <c r="MN95" s="277">
        <v>0</v>
      </c>
      <c r="MO95" s="277">
        <v>0</v>
      </c>
      <c r="MP95" s="277">
        <v>0</v>
      </c>
      <c r="MQ95" s="277">
        <v>0</v>
      </c>
      <c r="MR95" s="277">
        <v>0</v>
      </c>
      <c r="MS95" s="277">
        <v>0</v>
      </c>
      <c r="MT95" s="277">
        <v>0</v>
      </c>
      <c r="MU95" s="277">
        <v>0</v>
      </c>
      <c r="MV95" s="277">
        <v>0</v>
      </c>
      <c r="MW95" s="277">
        <v>0</v>
      </c>
      <c r="MX95" s="277">
        <v>0</v>
      </c>
      <c r="MY95" s="277">
        <v>0</v>
      </c>
      <c r="MZ95" s="277">
        <v>0</v>
      </c>
      <c r="NA95" s="277">
        <v>0</v>
      </c>
      <c r="NB95" s="277">
        <v>0</v>
      </c>
      <c r="NC95" s="277">
        <v>18</v>
      </c>
      <c r="ND95" s="277">
        <v>0</v>
      </c>
      <c r="NE95" s="277">
        <v>0</v>
      </c>
      <c r="NF95" s="277">
        <v>0</v>
      </c>
      <c r="NG95" s="277">
        <v>0</v>
      </c>
      <c r="NH95" s="277">
        <v>0</v>
      </c>
      <c r="NI95" s="277">
        <v>0</v>
      </c>
      <c r="NJ95" s="277">
        <v>0</v>
      </c>
      <c r="NK95" s="277">
        <v>0</v>
      </c>
      <c r="NL95" s="277">
        <v>0</v>
      </c>
      <c r="NM95" s="277">
        <v>0</v>
      </c>
      <c r="NN95" s="277">
        <v>0</v>
      </c>
      <c r="NO95" s="277">
        <v>0</v>
      </c>
      <c r="NP95" s="277">
        <v>0</v>
      </c>
      <c r="NQ95" s="277">
        <v>0</v>
      </c>
      <c r="NR95" s="277">
        <v>0</v>
      </c>
      <c r="NS95" s="277">
        <v>0</v>
      </c>
      <c r="NT95" s="277">
        <v>0</v>
      </c>
      <c r="NU95" s="277">
        <v>0</v>
      </c>
      <c r="NV95" s="277">
        <v>0</v>
      </c>
      <c r="NW95" s="277">
        <v>0</v>
      </c>
      <c r="NX95" s="277">
        <v>30</v>
      </c>
      <c r="NY95" s="277">
        <v>0</v>
      </c>
      <c r="NZ95" s="277">
        <v>0</v>
      </c>
      <c r="OA95" s="277">
        <v>0</v>
      </c>
      <c r="OB95" s="277">
        <v>0</v>
      </c>
      <c r="OC95" s="277">
        <v>0</v>
      </c>
      <c r="OD95" s="277">
        <v>0</v>
      </c>
      <c r="OE95" s="277">
        <v>0</v>
      </c>
      <c r="OF95" s="277">
        <v>0</v>
      </c>
      <c r="OG95" s="277">
        <v>0</v>
      </c>
      <c r="OH95" s="277">
        <v>0</v>
      </c>
      <c r="OI95" s="277">
        <v>0</v>
      </c>
      <c r="OJ95" s="277">
        <v>0</v>
      </c>
      <c r="OK95" s="277">
        <v>0</v>
      </c>
      <c r="OL95" s="277">
        <v>0</v>
      </c>
      <c r="OM95" s="277">
        <v>0</v>
      </c>
      <c r="ON95" s="277">
        <v>0</v>
      </c>
      <c r="OO95" s="277">
        <v>0</v>
      </c>
      <c r="OP95" s="277">
        <v>0</v>
      </c>
      <c r="OQ95" s="277">
        <v>0</v>
      </c>
      <c r="OR95" s="277">
        <v>0</v>
      </c>
      <c r="OS95" s="277">
        <v>9</v>
      </c>
      <c r="OT95" s="277">
        <v>0</v>
      </c>
      <c r="OU95" s="277">
        <v>0</v>
      </c>
      <c r="OV95" s="277">
        <v>0</v>
      </c>
      <c r="OW95" s="277">
        <v>0</v>
      </c>
      <c r="OX95" s="277">
        <v>0</v>
      </c>
      <c r="OY95" s="277">
        <v>0</v>
      </c>
      <c r="OZ95" s="277">
        <v>0</v>
      </c>
      <c r="PA95" s="277">
        <v>0</v>
      </c>
      <c r="PB95" s="277">
        <v>13</v>
      </c>
      <c r="PC95" s="277">
        <v>0</v>
      </c>
      <c r="PD95" s="277">
        <v>0</v>
      </c>
      <c r="PE95" s="277">
        <v>0</v>
      </c>
      <c r="PF95" s="277">
        <v>0</v>
      </c>
      <c r="PG95" s="277">
        <v>0</v>
      </c>
      <c r="PH95" s="277">
        <v>12</v>
      </c>
      <c r="PI95" s="277">
        <v>0</v>
      </c>
      <c r="PJ95" s="277">
        <v>0</v>
      </c>
      <c r="PK95" s="277">
        <v>0</v>
      </c>
      <c r="PL95" s="277">
        <v>0</v>
      </c>
      <c r="PM95" s="277">
        <v>0</v>
      </c>
      <c r="PN95" s="277">
        <v>0</v>
      </c>
      <c r="PO95" s="277">
        <v>0</v>
      </c>
      <c r="PP95" s="277">
        <v>0</v>
      </c>
      <c r="PQ95" s="277">
        <v>0</v>
      </c>
      <c r="PR95" s="277">
        <v>0</v>
      </c>
      <c r="PS95" s="277">
        <v>0</v>
      </c>
      <c r="PT95" s="277">
        <v>0</v>
      </c>
      <c r="PU95" s="277">
        <v>0</v>
      </c>
      <c r="PV95" s="277">
        <v>0</v>
      </c>
      <c r="PW95" s="277">
        <v>11</v>
      </c>
      <c r="PX95" s="277">
        <v>0</v>
      </c>
      <c r="PY95" s="277">
        <v>0</v>
      </c>
      <c r="PZ95" s="277">
        <v>0</v>
      </c>
      <c r="QA95" s="277">
        <v>0</v>
      </c>
      <c r="QB95" s="277">
        <v>0</v>
      </c>
      <c r="QC95" s="277">
        <v>0</v>
      </c>
      <c r="QD95" s="277">
        <v>0</v>
      </c>
      <c r="QE95" s="277">
        <v>0</v>
      </c>
      <c r="QF95" s="277">
        <v>9</v>
      </c>
      <c r="QG95" s="277">
        <v>0</v>
      </c>
      <c r="QH95" s="277">
        <v>0</v>
      </c>
      <c r="QI95" s="277">
        <v>0</v>
      </c>
      <c r="QJ95" s="277">
        <v>0</v>
      </c>
      <c r="QK95" s="277">
        <v>0</v>
      </c>
      <c r="QL95" s="277">
        <v>15</v>
      </c>
      <c r="QM95" s="277">
        <v>0</v>
      </c>
      <c r="QN95" s="277">
        <v>0</v>
      </c>
      <c r="QO95" s="277">
        <v>0</v>
      </c>
      <c r="QP95" s="277">
        <v>0</v>
      </c>
      <c r="QQ95" s="277">
        <v>0</v>
      </c>
      <c r="QR95" s="277">
        <v>0</v>
      </c>
      <c r="QS95" s="277">
        <v>6</v>
      </c>
      <c r="QT95" s="277">
        <v>0</v>
      </c>
      <c r="QU95" s="277">
        <v>0</v>
      </c>
      <c r="QV95" s="277">
        <v>0</v>
      </c>
      <c r="QW95" s="277">
        <v>0</v>
      </c>
      <c r="QX95" s="277">
        <v>0</v>
      </c>
      <c r="QY95" s="277">
        <v>4</v>
      </c>
      <c r="QZ95" s="277">
        <v>0</v>
      </c>
      <c r="RA95" s="277">
        <v>15</v>
      </c>
      <c r="RB95" s="277">
        <v>0</v>
      </c>
      <c r="RC95" s="277">
        <v>0</v>
      </c>
      <c r="RD95" s="277">
        <v>0</v>
      </c>
      <c r="RE95" s="277">
        <v>4</v>
      </c>
      <c r="RF95" s="277">
        <v>0</v>
      </c>
      <c r="RG95" s="277">
        <v>0</v>
      </c>
      <c r="RH95" s="277">
        <v>0</v>
      </c>
      <c r="RI95" s="277">
        <v>0</v>
      </c>
      <c r="RJ95" s="277">
        <v>10</v>
      </c>
      <c r="RK95" s="277">
        <v>0</v>
      </c>
      <c r="RL95" s="277">
        <v>0</v>
      </c>
      <c r="RM95" s="277">
        <v>0</v>
      </c>
      <c r="RN95" s="277">
        <v>3</v>
      </c>
      <c r="RO95" s="277">
        <v>0</v>
      </c>
      <c r="RP95" s="277">
        <v>8</v>
      </c>
      <c r="RQ95" s="277">
        <v>0</v>
      </c>
      <c r="RR95" s="277">
        <v>0</v>
      </c>
      <c r="RS95" s="277">
        <v>0</v>
      </c>
      <c r="RT95" s="277">
        <v>0</v>
      </c>
      <c r="RU95" s="277">
        <v>0</v>
      </c>
      <c r="RV95" s="277">
        <v>0</v>
      </c>
      <c r="RW95" s="277">
        <v>0</v>
      </c>
      <c r="RX95" s="277">
        <v>0</v>
      </c>
      <c r="RY95" s="277">
        <v>0</v>
      </c>
      <c r="RZ95" s="277">
        <v>0</v>
      </c>
      <c r="SA95" s="277">
        <v>0</v>
      </c>
      <c r="SB95" s="277">
        <v>0</v>
      </c>
      <c r="SC95" s="277">
        <v>0</v>
      </c>
      <c r="SD95" s="277">
        <v>0</v>
      </c>
      <c r="SE95" s="277">
        <v>0</v>
      </c>
      <c r="SF95" s="277">
        <v>0</v>
      </c>
      <c r="SG95" s="277">
        <v>0</v>
      </c>
      <c r="SH95" s="277">
        <v>0</v>
      </c>
      <c r="SI95" s="277">
        <v>0</v>
      </c>
      <c r="SJ95" s="277">
        <v>0</v>
      </c>
      <c r="SK95" s="277">
        <v>0</v>
      </c>
      <c r="SL95" s="277">
        <v>0</v>
      </c>
      <c r="SM95" s="277">
        <v>0</v>
      </c>
      <c r="SN95" s="277">
        <v>0</v>
      </c>
      <c r="SO95" s="277">
        <v>0</v>
      </c>
      <c r="SP95" s="277">
        <v>0</v>
      </c>
      <c r="SQ95" s="277">
        <v>0</v>
      </c>
      <c r="SR95" s="277">
        <v>4</v>
      </c>
      <c r="SS95" s="277">
        <v>0</v>
      </c>
      <c r="ST95" s="277">
        <v>0</v>
      </c>
      <c r="SU95" s="277">
        <v>0</v>
      </c>
      <c r="SV95" s="277">
        <v>0</v>
      </c>
      <c r="SW95" s="277">
        <v>0</v>
      </c>
      <c r="SX95" s="277">
        <v>4</v>
      </c>
      <c r="SY95" s="277">
        <v>0</v>
      </c>
      <c r="SZ95" s="277">
        <v>0</v>
      </c>
      <c r="TA95" s="277">
        <v>0</v>
      </c>
      <c r="TB95" s="277">
        <v>0</v>
      </c>
      <c r="TC95" s="277">
        <v>12</v>
      </c>
      <c r="TD95" s="277">
        <v>0</v>
      </c>
      <c r="TE95" s="277">
        <v>0</v>
      </c>
      <c r="TF95" s="277">
        <v>0</v>
      </c>
      <c r="TG95" s="277">
        <v>0</v>
      </c>
      <c r="TH95" s="277">
        <v>0</v>
      </c>
      <c r="TI95" s="277">
        <v>0</v>
      </c>
      <c r="TJ95" s="277">
        <v>0</v>
      </c>
      <c r="TK95" s="277">
        <v>0</v>
      </c>
      <c r="TL95" s="277">
        <v>0</v>
      </c>
      <c r="TM95" s="277">
        <v>0</v>
      </c>
      <c r="TN95" s="277">
        <v>0</v>
      </c>
      <c r="TO95" s="277">
        <v>0</v>
      </c>
      <c r="TP95" s="277">
        <v>0</v>
      </c>
      <c r="TQ95" s="277">
        <v>0</v>
      </c>
      <c r="TR95" s="277">
        <v>0</v>
      </c>
      <c r="TS95" s="277">
        <v>0</v>
      </c>
      <c r="TT95" s="277">
        <v>0</v>
      </c>
      <c r="TU95" s="277">
        <v>0</v>
      </c>
      <c r="TV95" s="277">
        <v>0</v>
      </c>
      <c r="TW95" s="277">
        <v>0</v>
      </c>
      <c r="TX95" s="277">
        <v>0</v>
      </c>
      <c r="TY95" s="277">
        <v>0</v>
      </c>
      <c r="TZ95" s="277">
        <v>0</v>
      </c>
      <c r="UA95" s="277">
        <v>0</v>
      </c>
      <c r="UB95" s="277">
        <v>0</v>
      </c>
      <c r="UC95" s="277">
        <v>0</v>
      </c>
      <c r="UD95" s="277">
        <v>0</v>
      </c>
      <c r="UE95" s="277">
        <v>0</v>
      </c>
      <c r="UF95" s="277">
        <v>0</v>
      </c>
      <c r="UG95" s="277">
        <v>0</v>
      </c>
      <c r="UH95" s="277">
        <v>4</v>
      </c>
      <c r="UI95" s="277">
        <v>0</v>
      </c>
      <c r="UJ95" s="277">
        <v>0</v>
      </c>
      <c r="UK95" s="277">
        <v>0</v>
      </c>
      <c r="UL95" s="277">
        <v>0</v>
      </c>
      <c r="UM95" s="277">
        <v>0</v>
      </c>
      <c r="UN95" s="277">
        <v>0</v>
      </c>
      <c r="UO95" s="277">
        <v>0</v>
      </c>
      <c r="UP95" s="277">
        <v>0</v>
      </c>
      <c r="UQ95" s="277">
        <v>0</v>
      </c>
      <c r="UR95" s="277">
        <v>0</v>
      </c>
      <c r="US95" s="277">
        <v>0</v>
      </c>
      <c r="UT95" s="277">
        <v>0</v>
      </c>
      <c r="UU95" s="277">
        <v>0</v>
      </c>
      <c r="UV95" s="277">
        <v>0</v>
      </c>
      <c r="UW95" s="277">
        <v>0</v>
      </c>
      <c r="UX95" s="277">
        <v>0</v>
      </c>
      <c r="UY95" s="277">
        <v>0</v>
      </c>
      <c r="UZ95" s="277">
        <v>4</v>
      </c>
      <c r="VA95" s="277">
        <v>0</v>
      </c>
      <c r="VB95" s="277">
        <v>0</v>
      </c>
      <c r="VC95" s="277">
        <v>0</v>
      </c>
      <c r="VD95" s="277">
        <v>0</v>
      </c>
      <c r="VE95" s="277">
        <v>0</v>
      </c>
      <c r="VF95" s="277">
        <v>0</v>
      </c>
      <c r="VG95" s="277">
        <v>0</v>
      </c>
      <c r="VH95" s="277">
        <v>0</v>
      </c>
      <c r="VI95" s="277">
        <v>0</v>
      </c>
      <c r="VJ95" s="277">
        <v>0</v>
      </c>
      <c r="VK95" s="277">
        <v>0</v>
      </c>
      <c r="VL95" s="277">
        <v>0</v>
      </c>
      <c r="VM95" s="277">
        <v>0</v>
      </c>
      <c r="VN95" s="277">
        <v>0</v>
      </c>
      <c r="VO95" s="277">
        <v>0</v>
      </c>
      <c r="VP95" s="277">
        <v>0</v>
      </c>
      <c r="VQ95" s="277">
        <v>0</v>
      </c>
      <c r="VR95" s="277">
        <v>0</v>
      </c>
      <c r="VS95" s="277">
        <v>0</v>
      </c>
      <c r="VT95" s="277">
        <v>0</v>
      </c>
      <c r="VU95" s="277">
        <v>0</v>
      </c>
      <c r="VV95" s="277">
        <v>0</v>
      </c>
      <c r="VW95" s="277">
        <v>0</v>
      </c>
      <c r="VX95" s="277">
        <v>0</v>
      </c>
      <c r="VY95" s="277">
        <v>0</v>
      </c>
      <c r="VZ95" s="277">
        <v>0</v>
      </c>
      <c r="WA95" s="277">
        <v>0</v>
      </c>
      <c r="WB95" s="277">
        <v>0</v>
      </c>
      <c r="WC95" s="277">
        <v>0</v>
      </c>
      <c r="WD95" s="277">
        <v>1</v>
      </c>
      <c r="WE95" s="277">
        <v>0</v>
      </c>
      <c r="WF95" s="277">
        <v>0</v>
      </c>
      <c r="WG95" s="277">
        <v>0</v>
      </c>
      <c r="WH95" s="277">
        <v>0</v>
      </c>
      <c r="WI95" s="277">
        <v>0</v>
      </c>
      <c r="WJ95" s="277">
        <v>2</v>
      </c>
      <c r="WK95" s="277">
        <v>0</v>
      </c>
      <c r="WL95" s="277">
        <v>0</v>
      </c>
      <c r="WM95" s="277">
        <v>1</v>
      </c>
      <c r="WN95" s="277">
        <v>0</v>
      </c>
      <c r="WO95" s="277">
        <v>0</v>
      </c>
      <c r="WP95" s="277">
        <v>1</v>
      </c>
      <c r="WQ95" s="277">
        <v>0</v>
      </c>
      <c r="WR95" s="277">
        <v>0</v>
      </c>
      <c r="WS95" s="277">
        <v>0</v>
      </c>
      <c r="WT95" s="277">
        <v>0</v>
      </c>
      <c r="WU95" s="277">
        <v>0</v>
      </c>
      <c r="WV95" s="277">
        <v>0</v>
      </c>
      <c r="WW95" s="277">
        <v>0</v>
      </c>
      <c r="WX95" s="277">
        <v>0</v>
      </c>
      <c r="WY95" s="277">
        <v>0</v>
      </c>
      <c r="WZ95" s="277">
        <v>0</v>
      </c>
      <c r="XA95" s="277">
        <v>0</v>
      </c>
      <c r="XB95" s="277">
        <v>0</v>
      </c>
      <c r="XC95" s="277">
        <v>0</v>
      </c>
      <c r="XD95" s="277">
        <v>0</v>
      </c>
      <c r="XE95" s="277">
        <v>0</v>
      </c>
      <c r="XF95" s="277">
        <v>0</v>
      </c>
      <c r="XG95" s="277">
        <v>0</v>
      </c>
      <c r="XH95" s="277">
        <v>4</v>
      </c>
      <c r="XI95" s="277">
        <v>0</v>
      </c>
      <c r="XJ95" s="277">
        <v>0</v>
      </c>
      <c r="XK95" s="277">
        <v>0</v>
      </c>
      <c r="XL95" s="277">
        <v>0</v>
      </c>
      <c r="XM95" s="277">
        <v>0</v>
      </c>
      <c r="XN95" s="277">
        <v>2</v>
      </c>
      <c r="XO95" s="277">
        <v>0</v>
      </c>
      <c r="XP95" s="277">
        <v>0</v>
      </c>
      <c r="XQ95" s="277">
        <v>5</v>
      </c>
      <c r="XR95" s="277">
        <v>0</v>
      </c>
      <c r="XS95" s="277">
        <v>0</v>
      </c>
      <c r="XT95" s="277">
        <v>2</v>
      </c>
      <c r="XU95" s="277">
        <v>0</v>
      </c>
      <c r="XV95" s="277">
        <v>0</v>
      </c>
      <c r="XW95" s="277">
        <v>3</v>
      </c>
      <c r="XX95" s="277">
        <v>0</v>
      </c>
      <c r="XY95" s="277">
        <v>0</v>
      </c>
      <c r="XZ95" s="277">
        <v>0</v>
      </c>
      <c r="YA95" s="277">
        <v>0</v>
      </c>
      <c r="YB95" s="277">
        <v>0</v>
      </c>
      <c r="YC95" s="277">
        <v>0</v>
      </c>
      <c r="YD95" s="277">
        <v>0</v>
      </c>
      <c r="YE95" s="277">
        <v>0</v>
      </c>
      <c r="YF95" s="277">
        <v>0</v>
      </c>
      <c r="YG95" s="277">
        <v>0</v>
      </c>
      <c r="YH95" s="277">
        <v>0</v>
      </c>
      <c r="YI95" s="277">
        <v>0</v>
      </c>
      <c r="YJ95" s="277">
        <v>0</v>
      </c>
      <c r="YK95" s="277">
        <v>0</v>
      </c>
      <c r="YL95" s="277">
        <v>3</v>
      </c>
      <c r="YM95" s="277">
        <v>0</v>
      </c>
      <c r="YN95" s="277">
        <v>0</v>
      </c>
      <c r="YO95" s="277">
        <v>0</v>
      </c>
      <c r="YP95" s="277">
        <v>0</v>
      </c>
      <c r="YQ95" s="277">
        <v>0</v>
      </c>
      <c r="YR95" s="277">
        <v>0</v>
      </c>
      <c r="YS95" s="277">
        <v>0</v>
      </c>
      <c r="YT95" s="277">
        <v>0</v>
      </c>
      <c r="YU95" s="277">
        <v>0</v>
      </c>
      <c r="YV95" s="277">
        <v>0</v>
      </c>
      <c r="YW95" s="277">
        <v>0</v>
      </c>
      <c r="YX95" s="277">
        <v>0</v>
      </c>
      <c r="YY95" s="277">
        <v>0</v>
      </c>
      <c r="YZ95" s="277">
        <v>0</v>
      </c>
      <c r="ZA95" s="277">
        <v>0</v>
      </c>
      <c r="ZB95" s="277">
        <v>0</v>
      </c>
      <c r="ZC95" s="277">
        <v>0</v>
      </c>
      <c r="ZD95" s="277">
        <v>0</v>
      </c>
      <c r="ZE95" s="277">
        <v>0</v>
      </c>
      <c r="ZF95" s="277">
        <v>0</v>
      </c>
      <c r="ZG95" s="277">
        <v>9</v>
      </c>
      <c r="ZH95" s="277">
        <v>0</v>
      </c>
      <c r="ZI95" s="277">
        <v>0</v>
      </c>
      <c r="ZJ95" s="277">
        <v>8</v>
      </c>
      <c r="ZK95" s="277">
        <v>0</v>
      </c>
      <c r="ZL95" s="277">
        <v>0</v>
      </c>
      <c r="ZM95" s="277">
        <v>0</v>
      </c>
      <c r="ZN95" s="277">
        <v>0</v>
      </c>
      <c r="ZO95" s="277">
        <v>0</v>
      </c>
      <c r="ZP95" s="277">
        <v>7</v>
      </c>
      <c r="ZQ95" s="277">
        <v>0</v>
      </c>
      <c r="ZR95" s="277">
        <v>11</v>
      </c>
      <c r="ZS95" s="277">
        <v>0</v>
      </c>
      <c r="ZT95" s="277">
        <v>0</v>
      </c>
      <c r="ZU95" s="277">
        <v>0</v>
      </c>
      <c r="ZV95" s="277">
        <v>6</v>
      </c>
      <c r="ZW95" s="277">
        <v>0</v>
      </c>
      <c r="ZX95" s="277">
        <v>0</v>
      </c>
      <c r="ZY95" s="277">
        <v>0</v>
      </c>
      <c r="ZZ95" s="277">
        <v>0</v>
      </c>
      <c r="AAA95" s="277">
        <v>0</v>
      </c>
      <c r="AAB95" s="277">
        <v>0</v>
      </c>
      <c r="AAC95" s="277">
        <v>0</v>
      </c>
      <c r="AAD95" s="277">
        <v>0</v>
      </c>
      <c r="AAE95" s="277">
        <v>0</v>
      </c>
      <c r="AAF95" s="277">
        <v>0</v>
      </c>
      <c r="AAG95" s="277">
        <v>0</v>
      </c>
      <c r="AAH95" s="277">
        <v>0</v>
      </c>
      <c r="AAI95" s="277">
        <v>0</v>
      </c>
      <c r="AAJ95" s="277">
        <v>4</v>
      </c>
      <c r="AAK95" s="277">
        <v>0</v>
      </c>
      <c r="AAL95" s="277">
        <v>0</v>
      </c>
      <c r="AAM95" s="277">
        <v>0</v>
      </c>
      <c r="AAN95" s="277">
        <v>0</v>
      </c>
      <c r="AAO95" s="277">
        <v>0</v>
      </c>
      <c r="AAP95" s="277">
        <v>0</v>
      </c>
      <c r="AAQ95" s="277">
        <v>0</v>
      </c>
      <c r="AAR95" s="277">
        <v>0</v>
      </c>
      <c r="AAS95" s="277">
        <v>0</v>
      </c>
      <c r="AAT95" s="181"/>
    </row>
    <row r="96" spans="3:722" x14ac:dyDescent="0.3">
      <c r="C96">
        <f>VLOOKUP($F96,Old!$C$23:$G$42,5,FALSE)</f>
        <v>0.2</v>
      </c>
      <c r="D96" s="3" t="s">
        <v>467</v>
      </c>
      <c r="F96" s="3">
        <v>666531</v>
      </c>
      <c r="G96" s="3" t="s">
        <v>85</v>
      </c>
      <c r="H96" s="275">
        <f t="shared" si="143"/>
        <v>14.75</v>
      </c>
      <c r="I96" s="135" t="str">
        <f t="shared" si="143"/>
        <v/>
      </c>
      <c r="J96" s="276">
        <f t="shared" si="143"/>
        <v>21.333333333333332</v>
      </c>
      <c r="K96" s="275" cm="1">
        <f t="array" ref="K96">IFERROR(_xlfn.STDEV.S(IF(($AA$19:$AAN$19=K$20)*($AF96:$AAS96&gt;10), $AF96:$AAS96)),"")</f>
        <v>3.1304951684997055</v>
      </c>
      <c r="L96" s="135" t="str" cm="1">
        <f t="array" ref="L96">IFERROR(_xlfn.STDEV.S(IF(($AA$19:$AAN$19=L$20)*($AF96:$AAS96&gt;10), $AF96:$AAS96)),"")</f>
        <v/>
      </c>
      <c r="M96" s="276" cm="1">
        <f t="array" ref="M96">IFERROR(_xlfn.STDEV.S(IF(($AA$19:$AAN$19=M$20)*($AF96:$AAS96&gt;10), $AF96:$AAS96)),"")</f>
        <v>7.6854841530424549</v>
      </c>
      <c r="N96" s="275">
        <f t="shared" si="144"/>
        <v>22</v>
      </c>
      <c r="O96" s="135">
        <f t="shared" si="144"/>
        <v>0</v>
      </c>
      <c r="P96" s="276">
        <f t="shared" si="144"/>
        <v>30</v>
      </c>
      <c r="Q96" s="275">
        <f t="shared" si="146"/>
        <v>14.857142857142858</v>
      </c>
      <c r="R96" s="135">
        <f t="shared" si="146"/>
        <v>22</v>
      </c>
      <c r="S96" s="135">
        <f t="shared" si="146"/>
        <v>12.5</v>
      </c>
      <c r="T96" s="135">
        <f t="shared" si="146"/>
        <v>15</v>
      </c>
      <c r="U96" s="276" t="str">
        <f t="shared" si="146"/>
        <v/>
      </c>
      <c r="V96" s="275" t="str">
        <f t="shared" si="146"/>
        <v/>
      </c>
      <c r="W96" s="135" t="str">
        <f t="shared" si="146"/>
        <v/>
      </c>
      <c r="X96" s="135" t="str">
        <f t="shared" si="146"/>
        <v/>
      </c>
      <c r="Y96" s="135" t="str">
        <f t="shared" si="146"/>
        <v/>
      </c>
      <c r="Z96" s="276" t="str">
        <f t="shared" si="146"/>
        <v/>
      </c>
      <c r="AA96" s="275">
        <f t="shared" si="146"/>
        <v>23</v>
      </c>
      <c r="AB96" s="135">
        <f t="shared" si="146"/>
        <v>14</v>
      </c>
      <c r="AC96" s="135" t="str">
        <f t="shared" si="146"/>
        <v/>
      </c>
      <c r="AD96" s="135">
        <f t="shared" si="146"/>
        <v>27</v>
      </c>
      <c r="AE96" s="276" t="str">
        <f t="shared" si="146"/>
        <v/>
      </c>
      <c r="AF96" s="277">
        <v>0</v>
      </c>
      <c r="AG96" s="277">
        <v>0</v>
      </c>
      <c r="AH96" s="277">
        <v>0</v>
      </c>
      <c r="AI96" s="277">
        <v>0</v>
      </c>
      <c r="AJ96" s="277">
        <v>0</v>
      </c>
      <c r="AK96" s="277">
        <v>0</v>
      </c>
      <c r="AL96" s="277">
        <v>0</v>
      </c>
      <c r="AM96" s="277">
        <v>0</v>
      </c>
      <c r="AN96" s="277">
        <v>0</v>
      </c>
      <c r="AO96" s="277">
        <v>0</v>
      </c>
      <c r="AP96" s="277">
        <v>0</v>
      </c>
      <c r="AQ96" s="277">
        <v>0</v>
      </c>
      <c r="AR96" s="277">
        <v>6</v>
      </c>
      <c r="AS96" s="277">
        <v>0</v>
      </c>
      <c r="AT96" s="277">
        <v>0</v>
      </c>
      <c r="AU96" s="277">
        <v>8</v>
      </c>
      <c r="AV96" s="277">
        <v>0</v>
      </c>
      <c r="AW96" s="277">
        <v>0</v>
      </c>
      <c r="AX96" s="277">
        <v>0</v>
      </c>
      <c r="AY96" s="277">
        <v>0</v>
      </c>
      <c r="AZ96" s="277">
        <v>0</v>
      </c>
      <c r="BA96" s="277">
        <v>0</v>
      </c>
      <c r="BB96" s="277">
        <v>0</v>
      </c>
      <c r="BC96" s="277">
        <v>0</v>
      </c>
      <c r="BD96" s="277">
        <v>0</v>
      </c>
      <c r="BE96" s="277">
        <v>0</v>
      </c>
      <c r="BF96" s="277">
        <v>0</v>
      </c>
      <c r="BG96" s="277">
        <v>0</v>
      </c>
      <c r="BH96" s="277">
        <v>0</v>
      </c>
      <c r="BI96" s="277">
        <v>0</v>
      </c>
      <c r="BJ96" s="277">
        <v>13</v>
      </c>
      <c r="BK96" s="277">
        <v>0</v>
      </c>
      <c r="BL96" s="277">
        <v>0</v>
      </c>
      <c r="BM96" s="277">
        <v>0</v>
      </c>
      <c r="BN96" s="277">
        <v>0</v>
      </c>
      <c r="BO96" s="277">
        <v>0</v>
      </c>
      <c r="BP96" s="277">
        <v>0</v>
      </c>
      <c r="BQ96" s="277">
        <v>0</v>
      </c>
      <c r="BR96" s="277">
        <v>0</v>
      </c>
      <c r="BS96" s="277">
        <v>0</v>
      </c>
      <c r="BT96" s="277">
        <v>0</v>
      </c>
      <c r="BU96" s="277">
        <v>0</v>
      </c>
      <c r="BV96" s="277">
        <v>0</v>
      </c>
      <c r="BW96" s="277">
        <v>0</v>
      </c>
      <c r="BX96" s="277">
        <v>0</v>
      </c>
      <c r="BY96" s="277">
        <v>0</v>
      </c>
      <c r="BZ96" s="277">
        <v>0</v>
      </c>
      <c r="CA96" s="277">
        <v>0</v>
      </c>
      <c r="CB96" s="277">
        <v>0</v>
      </c>
      <c r="CC96" s="277">
        <v>0</v>
      </c>
      <c r="CD96" s="277">
        <v>0</v>
      </c>
      <c r="CE96" s="277">
        <v>0</v>
      </c>
      <c r="CF96" s="277">
        <v>0</v>
      </c>
      <c r="CG96" s="277">
        <v>0</v>
      </c>
      <c r="CH96" s="277">
        <v>0</v>
      </c>
      <c r="CI96" s="277">
        <v>0</v>
      </c>
      <c r="CJ96" s="277">
        <v>0</v>
      </c>
      <c r="CK96" s="277">
        <v>0</v>
      </c>
      <c r="CL96" s="277">
        <v>0</v>
      </c>
      <c r="CM96" s="277">
        <v>0</v>
      </c>
      <c r="CN96" s="277">
        <v>8</v>
      </c>
      <c r="CO96" s="277">
        <v>0</v>
      </c>
      <c r="CP96" s="277">
        <v>0</v>
      </c>
      <c r="CQ96" s="277">
        <v>0</v>
      </c>
      <c r="CR96" s="277">
        <v>0</v>
      </c>
      <c r="CS96" s="277">
        <v>0</v>
      </c>
      <c r="CT96" s="277">
        <v>0</v>
      </c>
      <c r="CU96" s="277">
        <v>0</v>
      </c>
      <c r="CV96" s="277">
        <v>0</v>
      </c>
      <c r="CW96" s="277">
        <v>0</v>
      </c>
      <c r="CX96" s="277">
        <v>0</v>
      </c>
      <c r="CY96" s="277">
        <v>0</v>
      </c>
      <c r="CZ96" s="277">
        <v>0</v>
      </c>
      <c r="DA96" s="277">
        <v>0</v>
      </c>
      <c r="DB96" s="277">
        <v>0</v>
      </c>
      <c r="DC96" s="277">
        <v>6</v>
      </c>
      <c r="DD96" s="277">
        <v>0</v>
      </c>
      <c r="DE96" s="277">
        <v>0</v>
      </c>
      <c r="DF96" s="277">
        <v>0</v>
      </c>
      <c r="DG96" s="277">
        <v>0</v>
      </c>
      <c r="DH96" s="277">
        <v>0</v>
      </c>
      <c r="DI96" s="277">
        <v>3</v>
      </c>
      <c r="DJ96" s="277">
        <v>0</v>
      </c>
      <c r="DK96" s="277">
        <v>0</v>
      </c>
      <c r="DL96" s="277">
        <v>0</v>
      </c>
      <c r="DM96" s="277">
        <v>0</v>
      </c>
      <c r="DN96" s="277">
        <v>0</v>
      </c>
      <c r="DO96" s="277">
        <v>0</v>
      </c>
      <c r="DP96" s="277">
        <v>0</v>
      </c>
      <c r="DQ96" s="277">
        <v>0</v>
      </c>
      <c r="DR96" s="277">
        <v>3</v>
      </c>
      <c r="DS96" s="277">
        <v>0</v>
      </c>
      <c r="DT96" s="277">
        <v>0</v>
      </c>
      <c r="DU96" s="277">
        <v>0</v>
      </c>
      <c r="DV96" s="277">
        <v>0</v>
      </c>
      <c r="DW96" s="277">
        <v>0</v>
      </c>
      <c r="DX96" s="277">
        <v>0</v>
      </c>
      <c r="DY96" s="277">
        <v>0</v>
      </c>
      <c r="DZ96" s="277">
        <v>0</v>
      </c>
      <c r="EA96" s="277">
        <v>18</v>
      </c>
      <c r="EB96" s="277">
        <v>0</v>
      </c>
      <c r="EC96" s="277">
        <v>0</v>
      </c>
      <c r="ED96" s="277">
        <v>0</v>
      </c>
      <c r="EE96" s="277">
        <v>0</v>
      </c>
      <c r="EF96" s="277">
        <v>0</v>
      </c>
      <c r="EG96" s="277">
        <v>0</v>
      </c>
      <c r="EH96" s="277">
        <v>0</v>
      </c>
      <c r="EI96" s="277">
        <v>0</v>
      </c>
      <c r="EJ96" s="277">
        <v>0</v>
      </c>
      <c r="EK96" s="277">
        <v>0</v>
      </c>
      <c r="EL96" s="277">
        <v>0</v>
      </c>
      <c r="EM96" s="277">
        <v>9</v>
      </c>
      <c r="EN96" s="277">
        <v>0</v>
      </c>
      <c r="EO96" s="277">
        <v>0</v>
      </c>
      <c r="EP96" s="277">
        <v>0</v>
      </c>
      <c r="EQ96" s="277">
        <v>0</v>
      </c>
      <c r="ER96" s="277">
        <v>0</v>
      </c>
      <c r="ES96" s="277">
        <v>0</v>
      </c>
      <c r="ET96" s="277">
        <v>0</v>
      </c>
      <c r="EU96" s="277">
        <v>0</v>
      </c>
      <c r="EV96" s="277">
        <v>8</v>
      </c>
      <c r="EW96" s="277">
        <v>0</v>
      </c>
      <c r="EX96" s="277">
        <v>0</v>
      </c>
      <c r="EY96" s="277">
        <v>0</v>
      </c>
      <c r="EZ96" s="277">
        <v>0</v>
      </c>
      <c r="FA96" s="277">
        <v>0</v>
      </c>
      <c r="FB96" s="277">
        <v>0</v>
      </c>
      <c r="FC96" s="277">
        <v>0</v>
      </c>
      <c r="FD96" s="277">
        <v>0</v>
      </c>
      <c r="FE96" s="277">
        <v>0</v>
      </c>
      <c r="FF96" s="277">
        <v>0</v>
      </c>
      <c r="FG96" s="277">
        <v>0</v>
      </c>
      <c r="FH96" s="277">
        <v>0</v>
      </c>
      <c r="FI96" s="277">
        <v>0</v>
      </c>
      <c r="FJ96" s="277">
        <v>0</v>
      </c>
      <c r="FK96" s="277">
        <v>8</v>
      </c>
      <c r="FL96" s="277">
        <v>0</v>
      </c>
      <c r="FM96" s="277">
        <v>0</v>
      </c>
      <c r="FN96" s="277">
        <v>0</v>
      </c>
      <c r="FO96" s="277">
        <v>0</v>
      </c>
      <c r="FP96" s="277">
        <v>0</v>
      </c>
      <c r="FQ96" s="277">
        <v>0</v>
      </c>
      <c r="FR96" s="277">
        <v>0</v>
      </c>
      <c r="FS96" s="277">
        <v>0</v>
      </c>
      <c r="FT96" s="277">
        <v>0</v>
      </c>
      <c r="FU96" s="277">
        <v>0</v>
      </c>
      <c r="FV96" s="277">
        <v>0</v>
      </c>
      <c r="FW96" s="277">
        <v>0</v>
      </c>
      <c r="FX96" s="277">
        <v>0</v>
      </c>
      <c r="FY96" s="277">
        <v>0</v>
      </c>
      <c r="FZ96" s="277">
        <v>12</v>
      </c>
      <c r="GA96" s="277">
        <v>0</v>
      </c>
      <c r="GB96" s="277">
        <v>0</v>
      </c>
      <c r="GC96" s="277">
        <v>0</v>
      </c>
      <c r="GD96" s="277">
        <v>0</v>
      </c>
      <c r="GE96" s="277">
        <v>0</v>
      </c>
      <c r="GF96" s="277">
        <v>0</v>
      </c>
      <c r="GG96" s="277">
        <v>0</v>
      </c>
      <c r="GH96" s="277">
        <v>0</v>
      </c>
      <c r="GI96" s="277">
        <v>0</v>
      </c>
      <c r="GJ96" s="277">
        <v>0</v>
      </c>
      <c r="GK96" s="277">
        <v>0</v>
      </c>
      <c r="GL96" s="277">
        <v>0</v>
      </c>
      <c r="GM96" s="277">
        <v>0</v>
      </c>
      <c r="GN96" s="277">
        <v>0</v>
      </c>
      <c r="GO96" s="277">
        <v>0</v>
      </c>
      <c r="GP96" s="277">
        <v>0</v>
      </c>
      <c r="GQ96" s="277">
        <v>0</v>
      </c>
      <c r="GR96" s="277">
        <v>0</v>
      </c>
      <c r="GS96" s="277">
        <v>0</v>
      </c>
      <c r="GT96" s="277">
        <v>0</v>
      </c>
      <c r="GU96" s="277">
        <v>3</v>
      </c>
      <c r="GV96" s="277">
        <v>0</v>
      </c>
      <c r="GW96" s="277">
        <v>0</v>
      </c>
      <c r="GX96" s="277">
        <v>0</v>
      </c>
      <c r="GY96" s="277">
        <v>0</v>
      </c>
      <c r="GZ96" s="277">
        <v>0</v>
      </c>
      <c r="HA96" s="277">
        <v>0</v>
      </c>
      <c r="HB96" s="277">
        <v>0</v>
      </c>
      <c r="HC96" s="277">
        <v>0</v>
      </c>
      <c r="HD96" s="277">
        <v>0</v>
      </c>
      <c r="HE96" s="277">
        <v>0</v>
      </c>
      <c r="HF96" s="277">
        <v>5</v>
      </c>
      <c r="HG96" s="277">
        <v>0</v>
      </c>
      <c r="HH96" s="277">
        <v>0</v>
      </c>
      <c r="HI96" s="277">
        <v>0</v>
      </c>
      <c r="HJ96" s="277">
        <v>0</v>
      </c>
      <c r="HK96" s="277">
        <v>0</v>
      </c>
      <c r="HL96" s="277">
        <v>0</v>
      </c>
      <c r="HM96" s="277">
        <v>14</v>
      </c>
      <c r="HN96" s="277">
        <v>0</v>
      </c>
      <c r="HO96" s="277">
        <v>0</v>
      </c>
      <c r="HP96" s="277">
        <v>0</v>
      </c>
      <c r="HQ96" s="277">
        <v>0</v>
      </c>
      <c r="HR96" s="277">
        <v>0</v>
      </c>
      <c r="HS96" s="277">
        <v>5</v>
      </c>
      <c r="HT96" s="277">
        <v>0</v>
      </c>
      <c r="HU96" s="277">
        <v>5</v>
      </c>
      <c r="HV96" s="277">
        <v>0</v>
      </c>
      <c r="HW96" s="277">
        <v>0</v>
      </c>
      <c r="HX96" s="277">
        <v>0</v>
      </c>
      <c r="HY96" s="277">
        <v>0</v>
      </c>
      <c r="HZ96" s="277">
        <v>0</v>
      </c>
      <c r="IA96" s="277">
        <v>0</v>
      </c>
      <c r="IB96" s="277">
        <v>0</v>
      </c>
      <c r="IC96" s="277">
        <v>0</v>
      </c>
      <c r="ID96" s="277">
        <v>0</v>
      </c>
      <c r="IE96" s="277">
        <v>0</v>
      </c>
      <c r="IF96" s="277">
        <v>0</v>
      </c>
      <c r="IG96" s="277">
        <v>0</v>
      </c>
      <c r="IH96" s="277">
        <v>16</v>
      </c>
      <c r="II96" s="277">
        <v>0</v>
      </c>
      <c r="IJ96" s="277">
        <v>0</v>
      </c>
      <c r="IK96" s="277">
        <v>0</v>
      </c>
      <c r="IL96" s="277">
        <v>0</v>
      </c>
      <c r="IM96" s="277">
        <v>0</v>
      </c>
      <c r="IN96" s="277">
        <v>4</v>
      </c>
      <c r="IO96" s="277">
        <v>0</v>
      </c>
      <c r="IP96" s="277">
        <v>0</v>
      </c>
      <c r="IQ96" s="277">
        <v>1</v>
      </c>
      <c r="IR96" s="277">
        <v>0</v>
      </c>
      <c r="IS96" s="277">
        <v>0</v>
      </c>
      <c r="IT96" s="277">
        <v>0</v>
      </c>
      <c r="IU96" s="277">
        <v>0</v>
      </c>
      <c r="IV96" s="277">
        <v>0</v>
      </c>
      <c r="IW96" s="277">
        <v>0</v>
      </c>
      <c r="IX96" s="277">
        <v>0</v>
      </c>
      <c r="IY96" s="277">
        <v>0</v>
      </c>
      <c r="IZ96" s="277">
        <v>0</v>
      </c>
      <c r="JA96" s="277">
        <v>0</v>
      </c>
      <c r="JB96" s="277">
        <v>0</v>
      </c>
      <c r="JC96" s="277">
        <v>0</v>
      </c>
      <c r="JD96" s="277">
        <v>0</v>
      </c>
      <c r="JE96" s="277">
        <v>0</v>
      </c>
      <c r="JF96" s="277">
        <v>0</v>
      </c>
      <c r="JG96" s="277">
        <v>0</v>
      </c>
      <c r="JH96" s="277">
        <v>0</v>
      </c>
      <c r="JI96" s="277">
        <v>0</v>
      </c>
      <c r="JJ96" s="277">
        <v>0</v>
      </c>
      <c r="JK96" s="277">
        <v>0</v>
      </c>
      <c r="JL96" s="277">
        <v>0</v>
      </c>
      <c r="JM96" s="277">
        <v>0</v>
      </c>
      <c r="JN96" s="277">
        <v>0</v>
      </c>
      <c r="JO96" s="277">
        <v>0</v>
      </c>
      <c r="JP96" s="277">
        <v>0</v>
      </c>
      <c r="JQ96" s="277">
        <v>0</v>
      </c>
      <c r="JR96" s="277">
        <v>5</v>
      </c>
      <c r="JS96" s="277">
        <v>0</v>
      </c>
      <c r="JT96" s="277">
        <v>0</v>
      </c>
      <c r="JU96" s="277">
        <v>7</v>
      </c>
      <c r="JV96" s="277">
        <v>0</v>
      </c>
      <c r="JW96" s="277">
        <v>0</v>
      </c>
      <c r="JX96" s="277">
        <v>5</v>
      </c>
      <c r="JY96" s="277">
        <v>0</v>
      </c>
      <c r="JZ96" s="277">
        <v>0</v>
      </c>
      <c r="KA96" s="277">
        <v>8</v>
      </c>
      <c r="KB96" s="277">
        <v>0</v>
      </c>
      <c r="KC96" s="277">
        <v>0</v>
      </c>
      <c r="KD96" s="277">
        <v>0</v>
      </c>
      <c r="KE96" s="277">
        <v>0</v>
      </c>
      <c r="KF96" s="277">
        <v>0</v>
      </c>
      <c r="KG96" s="277">
        <v>0</v>
      </c>
      <c r="KH96" s="277">
        <v>0</v>
      </c>
      <c r="KI96" s="277">
        <v>0</v>
      </c>
      <c r="KJ96" s="277">
        <v>0</v>
      </c>
      <c r="KK96" s="277">
        <v>0</v>
      </c>
      <c r="KL96" s="277">
        <v>0</v>
      </c>
      <c r="KM96" s="277">
        <v>0</v>
      </c>
      <c r="KN96" s="277">
        <v>0</v>
      </c>
      <c r="KO96" s="277">
        <v>0</v>
      </c>
      <c r="KP96" s="277">
        <v>5</v>
      </c>
      <c r="KQ96" s="277">
        <v>0</v>
      </c>
      <c r="KR96" s="277">
        <v>0</v>
      </c>
      <c r="KS96" s="277">
        <v>0</v>
      </c>
      <c r="KT96" s="277">
        <v>0</v>
      </c>
      <c r="KU96" s="277">
        <v>0</v>
      </c>
      <c r="KV96" s="277">
        <v>11</v>
      </c>
      <c r="KW96" s="277">
        <v>0</v>
      </c>
      <c r="KX96" s="277">
        <v>0</v>
      </c>
      <c r="KY96" s="277">
        <v>4</v>
      </c>
      <c r="KZ96" s="277">
        <v>0</v>
      </c>
      <c r="LA96" s="277">
        <v>0</v>
      </c>
      <c r="LB96" s="277">
        <v>3</v>
      </c>
      <c r="LC96" s="277">
        <v>0</v>
      </c>
      <c r="LD96" s="277">
        <v>0</v>
      </c>
      <c r="LE96" s="277">
        <v>3</v>
      </c>
      <c r="LF96" s="277">
        <v>0</v>
      </c>
      <c r="LG96" s="277">
        <v>0</v>
      </c>
      <c r="LH96" s="277">
        <v>0</v>
      </c>
      <c r="LI96" s="277">
        <v>0</v>
      </c>
      <c r="LJ96" s="277">
        <v>15</v>
      </c>
      <c r="LK96" s="277">
        <v>7</v>
      </c>
      <c r="LL96" s="277">
        <v>0</v>
      </c>
      <c r="LM96" s="277">
        <v>0</v>
      </c>
      <c r="LN96" s="277">
        <v>0</v>
      </c>
      <c r="LO96" s="277">
        <v>0</v>
      </c>
      <c r="LP96" s="277">
        <v>0</v>
      </c>
      <c r="LQ96" s="277">
        <v>0</v>
      </c>
      <c r="LR96" s="277">
        <v>0</v>
      </c>
      <c r="LS96" s="277">
        <v>0</v>
      </c>
      <c r="LT96" s="277">
        <v>0</v>
      </c>
      <c r="LU96" s="277">
        <v>0</v>
      </c>
      <c r="LV96" s="277">
        <v>0</v>
      </c>
      <c r="LW96" s="277">
        <v>0</v>
      </c>
      <c r="LX96" s="277">
        <v>0</v>
      </c>
      <c r="LY96" s="277">
        <v>13</v>
      </c>
      <c r="LZ96" s="277">
        <v>12</v>
      </c>
      <c r="MA96" s="277">
        <v>0</v>
      </c>
      <c r="MB96" s="277">
        <v>0</v>
      </c>
      <c r="MC96" s="277">
        <v>0</v>
      </c>
      <c r="MD96" s="277">
        <v>0</v>
      </c>
      <c r="ME96" s="277">
        <v>0</v>
      </c>
      <c r="MF96" s="277">
        <v>0</v>
      </c>
      <c r="MG96" s="277">
        <v>0</v>
      </c>
      <c r="MH96" s="277">
        <v>0</v>
      </c>
      <c r="MI96" s="277">
        <v>0</v>
      </c>
      <c r="MJ96" s="277">
        <v>0</v>
      </c>
      <c r="MK96" s="277">
        <v>0</v>
      </c>
      <c r="ML96" s="277">
        <v>0</v>
      </c>
      <c r="MM96" s="277">
        <v>0</v>
      </c>
      <c r="MN96" s="277">
        <v>0</v>
      </c>
      <c r="MO96" s="277">
        <v>7</v>
      </c>
      <c r="MP96" s="277">
        <v>0</v>
      </c>
      <c r="MQ96" s="277">
        <v>0</v>
      </c>
      <c r="MR96" s="277">
        <v>2</v>
      </c>
      <c r="MS96" s="277">
        <v>0</v>
      </c>
      <c r="MT96" s="277">
        <v>0</v>
      </c>
      <c r="MU96" s="277">
        <v>7</v>
      </c>
      <c r="MV96" s="277">
        <v>0</v>
      </c>
      <c r="MW96" s="277">
        <v>0</v>
      </c>
      <c r="MX96" s="277">
        <v>4</v>
      </c>
      <c r="MY96" s="277">
        <v>0</v>
      </c>
      <c r="MZ96" s="277">
        <v>16</v>
      </c>
      <c r="NA96" s="277">
        <v>0</v>
      </c>
      <c r="NB96" s="277">
        <v>0</v>
      </c>
      <c r="NC96" s="277">
        <v>0</v>
      </c>
      <c r="ND96" s="277">
        <v>6</v>
      </c>
      <c r="NE96" s="277">
        <v>0</v>
      </c>
      <c r="NF96" s="277">
        <v>0</v>
      </c>
      <c r="NG96" s="277">
        <v>16</v>
      </c>
      <c r="NH96" s="277">
        <v>0</v>
      </c>
      <c r="NI96" s="277">
        <v>0</v>
      </c>
      <c r="NJ96" s="277">
        <v>4</v>
      </c>
      <c r="NK96" s="277">
        <v>0</v>
      </c>
      <c r="NL96" s="277">
        <v>0</v>
      </c>
      <c r="NM96" s="277">
        <v>3</v>
      </c>
      <c r="NN96" s="277">
        <v>0</v>
      </c>
      <c r="NO96" s="277">
        <v>0</v>
      </c>
      <c r="NP96" s="277">
        <v>0</v>
      </c>
      <c r="NQ96" s="277">
        <v>0</v>
      </c>
      <c r="NR96" s="277">
        <v>0</v>
      </c>
      <c r="NS96" s="277">
        <v>3</v>
      </c>
      <c r="NT96" s="277">
        <v>0</v>
      </c>
      <c r="NU96" s="277">
        <v>0</v>
      </c>
      <c r="NV96" s="277">
        <v>2</v>
      </c>
      <c r="NW96" s="277">
        <v>0</v>
      </c>
      <c r="NX96" s="277">
        <v>0</v>
      </c>
      <c r="NY96" s="277">
        <v>0</v>
      </c>
      <c r="NZ96" s="277">
        <v>0</v>
      </c>
      <c r="OA96" s="277">
        <v>0</v>
      </c>
      <c r="OB96" s="277">
        <v>8</v>
      </c>
      <c r="OC96" s="277">
        <v>0</v>
      </c>
      <c r="OD96" s="277">
        <v>0</v>
      </c>
      <c r="OE96" s="277">
        <v>0</v>
      </c>
      <c r="OF96" s="277">
        <v>0</v>
      </c>
      <c r="OG96" s="277">
        <v>0</v>
      </c>
      <c r="OH96" s="277">
        <v>11</v>
      </c>
      <c r="OI96" s="277">
        <v>0</v>
      </c>
      <c r="OJ96" s="277">
        <v>0</v>
      </c>
      <c r="OK96" s="277">
        <v>0</v>
      </c>
      <c r="OL96" s="277">
        <v>0</v>
      </c>
      <c r="OM96" s="277">
        <v>0</v>
      </c>
      <c r="ON96" s="277">
        <v>0</v>
      </c>
      <c r="OO96" s="277">
        <v>0</v>
      </c>
      <c r="OP96" s="277">
        <v>0</v>
      </c>
      <c r="OQ96" s="277">
        <v>17</v>
      </c>
      <c r="OR96" s="277">
        <v>0</v>
      </c>
      <c r="OS96" s="277">
        <v>0</v>
      </c>
      <c r="OT96" s="277">
        <v>0</v>
      </c>
      <c r="OU96" s="277">
        <v>0</v>
      </c>
      <c r="OV96" s="277">
        <v>0</v>
      </c>
      <c r="OW96" s="277">
        <v>10</v>
      </c>
      <c r="OX96" s="277">
        <v>0</v>
      </c>
      <c r="OY96" s="277">
        <v>0</v>
      </c>
      <c r="OZ96" s="277">
        <v>4</v>
      </c>
      <c r="PA96" s="277">
        <v>0</v>
      </c>
      <c r="PB96" s="277">
        <v>30</v>
      </c>
      <c r="PC96" s="277">
        <v>0</v>
      </c>
      <c r="PD96" s="277">
        <v>0</v>
      </c>
      <c r="PE96" s="277">
        <v>0</v>
      </c>
      <c r="PF96" s="277">
        <v>12</v>
      </c>
      <c r="PG96" s="277">
        <v>0</v>
      </c>
      <c r="PH96" s="277">
        <v>30</v>
      </c>
      <c r="PI96" s="277">
        <v>22</v>
      </c>
      <c r="PJ96" s="277">
        <v>0</v>
      </c>
      <c r="PK96" s="277">
        <v>0</v>
      </c>
      <c r="PL96" s="277">
        <v>16</v>
      </c>
      <c r="PM96" s="277">
        <v>0</v>
      </c>
      <c r="PN96" s="277">
        <v>0</v>
      </c>
      <c r="PO96" s="277">
        <v>0</v>
      </c>
      <c r="PP96" s="277">
        <v>0</v>
      </c>
      <c r="PQ96" s="277">
        <v>0</v>
      </c>
      <c r="PR96" s="277">
        <v>0</v>
      </c>
      <c r="PS96" s="277">
        <v>0</v>
      </c>
      <c r="PT96" s="277">
        <v>0</v>
      </c>
      <c r="PU96" s="277">
        <v>0</v>
      </c>
      <c r="PV96" s="277">
        <v>0</v>
      </c>
      <c r="PW96" s="277">
        <v>0</v>
      </c>
      <c r="PX96" s="277">
        <v>0</v>
      </c>
      <c r="PY96" s="277">
        <v>0</v>
      </c>
      <c r="PZ96" s="277">
        <v>0</v>
      </c>
      <c r="QA96" s="277">
        <v>0</v>
      </c>
      <c r="QB96" s="277">
        <v>0</v>
      </c>
      <c r="QC96" s="277">
        <v>0</v>
      </c>
      <c r="QD96" s="277">
        <v>0</v>
      </c>
      <c r="QE96" s="277">
        <v>0</v>
      </c>
      <c r="QF96" s="277">
        <v>0</v>
      </c>
      <c r="QG96" s="277">
        <v>0</v>
      </c>
      <c r="QH96" s="277">
        <v>0</v>
      </c>
      <c r="QI96" s="277">
        <v>0</v>
      </c>
      <c r="QJ96" s="277">
        <v>9</v>
      </c>
      <c r="QK96" s="277">
        <v>0</v>
      </c>
      <c r="QL96" s="277">
        <v>0</v>
      </c>
      <c r="QM96" s="277">
        <v>0</v>
      </c>
      <c r="QN96" s="277">
        <v>0</v>
      </c>
      <c r="QO96" s="277">
        <v>0</v>
      </c>
      <c r="QP96" s="277">
        <v>8</v>
      </c>
      <c r="QQ96" s="277">
        <v>0</v>
      </c>
      <c r="QR96" s="277">
        <v>0</v>
      </c>
      <c r="QS96" s="277">
        <v>8</v>
      </c>
      <c r="QT96" s="277">
        <v>0</v>
      </c>
      <c r="QU96" s="277">
        <v>24</v>
      </c>
      <c r="QV96" s="277">
        <v>0</v>
      </c>
      <c r="QW96" s="277">
        <v>0</v>
      </c>
      <c r="QX96" s="277">
        <v>0</v>
      </c>
      <c r="QY96" s="277">
        <v>18</v>
      </c>
      <c r="QZ96" s="277">
        <v>0</v>
      </c>
      <c r="RA96" s="277">
        <v>0</v>
      </c>
      <c r="RB96" s="277">
        <v>0</v>
      </c>
      <c r="RC96" s="277">
        <v>0</v>
      </c>
      <c r="RD96" s="277">
        <v>0</v>
      </c>
      <c r="RE96" s="277">
        <v>0</v>
      </c>
      <c r="RF96" s="277">
        <v>0</v>
      </c>
      <c r="RG96" s="277">
        <v>0</v>
      </c>
      <c r="RH96" s="277">
        <v>10</v>
      </c>
      <c r="RI96" s="277">
        <v>0</v>
      </c>
      <c r="RJ96" s="277">
        <v>0</v>
      </c>
      <c r="RK96" s="277">
        <v>3</v>
      </c>
      <c r="RL96" s="277">
        <v>0</v>
      </c>
      <c r="RM96" s="277">
        <v>0</v>
      </c>
      <c r="RN96" s="277">
        <v>0</v>
      </c>
      <c r="RO96" s="277">
        <v>0</v>
      </c>
      <c r="RP96" s="277">
        <v>0</v>
      </c>
      <c r="RQ96" s="277">
        <v>0</v>
      </c>
      <c r="RR96" s="277">
        <v>0</v>
      </c>
      <c r="RS96" s="277">
        <v>0</v>
      </c>
      <c r="RT96" s="277">
        <v>0</v>
      </c>
      <c r="RU96" s="277">
        <v>0</v>
      </c>
      <c r="RV96" s="277">
        <v>0</v>
      </c>
      <c r="RW96" s="277">
        <v>0</v>
      </c>
      <c r="RX96" s="277">
        <v>0</v>
      </c>
      <c r="RY96" s="277">
        <v>0</v>
      </c>
      <c r="RZ96" s="277">
        <v>0</v>
      </c>
      <c r="SA96" s="277">
        <v>0</v>
      </c>
      <c r="SB96" s="277">
        <v>0</v>
      </c>
      <c r="SC96" s="277">
        <v>0</v>
      </c>
      <c r="SD96" s="277">
        <v>0</v>
      </c>
      <c r="SE96" s="277">
        <v>0</v>
      </c>
      <c r="SF96" s="277">
        <v>0</v>
      </c>
      <c r="SG96" s="277">
        <v>0</v>
      </c>
      <c r="SH96" s="277">
        <v>0</v>
      </c>
      <c r="SI96" s="277">
        <v>0</v>
      </c>
      <c r="SJ96" s="277">
        <v>0</v>
      </c>
      <c r="SK96" s="277">
        <v>0</v>
      </c>
      <c r="SL96" s="277">
        <v>0</v>
      </c>
      <c r="SM96" s="277">
        <v>0</v>
      </c>
      <c r="SN96" s="277">
        <v>0</v>
      </c>
      <c r="SO96" s="277">
        <v>0</v>
      </c>
      <c r="SP96" s="277">
        <v>0</v>
      </c>
      <c r="SQ96" s="277">
        <v>0</v>
      </c>
      <c r="SR96" s="277">
        <v>0</v>
      </c>
      <c r="SS96" s="277">
        <v>0</v>
      </c>
      <c r="ST96" s="277">
        <v>0</v>
      </c>
      <c r="SU96" s="277">
        <v>0</v>
      </c>
      <c r="SV96" s="277">
        <v>0</v>
      </c>
      <c r="SW96" s="277">
        <v>0</v>
      </c>
      <c r="SX96" s="277">
        <v>0</v>
      </c>
      <c r="SY96" s="277">
        <v>0</v>
      </c>
      <c r="SZ96" s="277">
        <v>0</v>
      </c>
      <c r="TA96" s="277">
        <v>0</v>
      </c>
      <c r="TB96" s="277">
        <v>0</v>
      </c>
      <c r="TC96" s="277">
        <v>0</v>
      </c>
      <c r="TD96" s="277">
        <v>0</v>
      </c>
      <c r="TE96" s="277">
        <v>0</v>
      </c>
      <c r="TF96" s="277">
        <v>0</v>
      </c>
      <c r="TG96" s="277">
        <v>0</v>
      </c>
      <c r="TH96" s="277">
        <v>0</v>
      </c>
      <c r="TI96" s="277">
        <v>0</v>
      </c>
      <c r="TJ96" s="277">
        <v>0</v>
      </c>
      <c r="TK96" s="277">
        <v>0</v>
      </c>
      <c r="TL96" s="277">
        <v>0</v>
      </c>
      <c r="TM96" s="277">
        <v>0</v>
      </c>
      <c r="TN96" s="277">
        <v>0</v>
      </c>
      <c r="TO96" s="277">
        <v>0</v>
      </c>
      <c r="TP96" s="277">
        <v>0</v>
      </c>
      <c r="TQ96" s="277">
        <v>0</v>
      </c>
      <c r="TR96" s="277">
        <v>0</v>
      </c>
      <c r="TS96" s="277">
        <v>0</v>
      </c>
      <c r="TT96" s="277">
        <v>0</v>
      </c>
      <c r="TU96" s="277">
        <v>0</v>
      </c>
      <c r="TV96" s="277">
        <v>0</v>
      </c>
      <c r="TW96" s="277">
        <v>0</v>
      </c>
      <c r="TX96" s="277">
        <v>0</v>
      </c>
      <c r="TY96" s="277">
        <v>0</v>
      </c>
      <c r="TZ96" s="277">
        <v>0</v>
      </c>
      <c r="UA96" s="277">
        <v>0</v>
      </c>
      <c r="UB96" s="277">
        <v>0</v>
      </c>
      <c r="UC96" s="277">
        <v>0</v>
      </c>
      <c r="UD96" s="277">
        <v>0</v>
      </c>
      <c r="UE96" s="277">
        <v>0</v>
      </c>
      <c r="UF96" s="277">
        <v>0</v>
      </c>
      <c r="UG96" s="277">
        <v>0</v>
      </c>
      <c r="UH96" s="277">
        <v>0</v>
      </c>
      <c r="UI96" s="277">
        <v>0</v>
      </c>
      <c r="UJ96" s="277">
        <v>0</v>
      </c>
      <c r="UK96" s="277">
        <v>0</v>
      </c>
      <c r="UL96" s="277">
        <v>0</v>
      </c>
      <c r="UM96" s="277">
        <v>0</v>
      </c>
      <c r="UN96" s="277">
        <v>0</v>
      </c>
      <c r="UO96" s="277">
        <v>0</v>
      </c>
      <c r="UP96" s="277">
        <v>0</v>
      </c>
      <c r="UQ96" s="277">
        <v>0</v>
      </c>
      <c r="UR96" s="277">
        <v>0</v>
      </c>
      <c r="US96" s="277">
        <v>0</v>
      </c>
      <c r="UT96" s="277">
        <v>0</v>
      </c>
      <c r="UU96" s="277">
        <v>0</v>
      </c>
      <c r="UV96" s="277">
        <v>0</v>
      </c>
      <c r="UW96" s="277">
        <v>0</v>
      </c>
      <c r="UX96" s="277">
        <v>0</v>
      </c>
      <c r="UY96" s="277">
        <v>0</v>
      </c>
      <c r="UZ96" s="277">
        <v>0</v>
      </c>
      <c r="VA96" s="277">
        <v>0</v>
      </c>
      <c r="VB96" s="277">
        <v>0</v>
      </c>
      <c r="VC96" s="277">
        <v>0</v>
      </c>
      <c r="VD96" s="277">
        <v>0</v>
      </c>
      <c r="VE96" s="277">
        <v>0</v>
      </c>
      <c r="VF96" s="277">
        <v>0</v>
      </c>
      <c r="VG96" s="277">
        <v>0</v>
      </c>
      <c r="VH96" s="277">
        <v>0</v>
      </c>
      <c r="VI96" s="277">
        <v>0</v>
      </c>
      <c r="VJ96" s="277">
        <v>0</v>
      </c>
      <c r="VK96" s="277">
        <v>0</v>
      </c>
      <c r="VL96" s="277">
        <v>0</v>
      </c>
      <c r="VM96" s="277">
        <v>0</v>
      </c>
      <c r="VN96" s="277">
        <v>0</v>
      </c>
      <c r="VO96" s="277">
        <v>0</v>
      </c>
      <c r="VP96" s="277">
        <v>0</v>
      </c>
      <c r="VQ96" s="277">
        <v>0</v>
      </c>
      <c r="VR96" s="277">
        <v>0</v>
      </c>
      <c r="VS96" s="277">
        <v>0</v>
      </c>
      <c r="VT96" s="277">
        <v>0</v>
      </c>
      <c r="VU96" s="277">
        <v>0</v>
      </c>
      <c r="VV96" s="277">
        <v>0</v>
      </c>
      <c r="VW96" s="277">
        <v>0</v>
      </c>
      <c r="VX96" s="277">
        <v>0</v>
      </c>
      <c r="VY96" s="277">
        <v>0</v>
      </c>
      <c r="VZ96" s="277">
        <v>0</v>
      </c>
      <c r="WA96" s="277">
        <v>0</v>
      </c>
      <c r="WB96" s="277">
        <v>0</v>
      </c>
      <c r="WC96" s="277">
        <v>0</v>
      </c>
      <c r="WD96" s="277">
        <v>0</v>
      </c>
      <c r="WE96" s="277">
        <v>0</v>
      </c>
      <c r="WF96" s="277">
        <v>0</v>
      </c>
      <c r="WG96" s="277">
        <v>0</v>
      </c>
      <c r="WH96" s="277">
        <v>0</v>
      </c>
      <c r="WI96" s="277">
        <v>0</v>
      </c>
      <c r="WJ96" s="277">
        <v>0</v>
      </c>
      <c r="WK96" s="277">
        <v>0</v>
      </c>
      <c r="WL96" s="277">
        <v>0</v>
      </c>
      <c r="WM96" s="277">
        <v>0</v>
      </c>
      <c r="WN96" s="277">
        <v>0</v>
      </c>
      <c r="WO96" s="277">
        <v>0</v>
      </c>
      <c r="WP96" s="277">
        <v>0</v>
      </c>
      <c r="WQ96" s="277">
        <v>0</v>
      </c>
      <c r="WR96" s="277">
        <v>0</v>
      </c>
      <c r="WS96" s="277">
        <v>0</v>
      </c>
      <c r="WT96" s="277">
        <v>0</v>
      </c>
      <c r="WU96" s="277">
        <v>0</v>
      </c>
      <c r="WV96" s="277">
        <v>0</v>
      </c>
      <c r="WW96" s="277">
        <v>0</v>
      </c>
      <c r="WX96" s="277">
        <v>0</v>
      </c>
      <c r="WY96" s="277">
        <v>0</v>
      </c>
      <c r="WZ96" s="277">
        <v>0</v>
      </c>
      <c r="XA96" s="277">
        <v>0</v>
      </c>
      <c r="XB96" s="277">
        <v>0</v>
      </c>
      <c r="XC96" s="277">
        <v>0</v>
      </c>
      <c r="XD96" s="277">
        <v>0</v>
      </c>
      <c r="XE96" s="277">
        <v>0</v>
      </c>
      <c r="XF96" s="277">
        <v>0</v>
      </c>
      <c r="XG96" s="277">
        <v>0</v>
      </c>
      <c r="XH96" s="277">
        <v>3</v>
      </c>
      <c r="XI96" s="277">
        <v>0</v>
      </c>
      <c r="XJ96" s="277">
        <v>0</v>
      </c>
      <c r="XK96" s="277">
        <v>0</v>
      </c>
      <c r="XL96" s="277">
        <v>0</v>
      </c>
      <c r="XM96" s="277">
        <v>0</v>
      </c>
      <c r="XN96" s="277">
        <v>5</v>
      </c>
      <c r="XO96" s="277">
        <v>0</v>
      </c>
      <c r="XP96" s="277">
        <v>0</v>
      </c>
      <c r="XQ96" s="277">
        <v>6</v>
      </c>
      <c r="XR96" s="277">
        <v>0</v>
      </c>
      <c r="XS96" s="277">
        <v>0</v>
      </c>
      <c r="XT96" s="277">
        <v>8</v>
      </c>
      <c r="XU96" s="277">
        <v>0</v>
      </c>
      <c r="XV96" s="277">
        <v>0</v>
      </c>
      <c r="XW96" s="277">
        <v>2</v>
      </c>
      <c r="XX96" s="277">
        <v>0</v>
      </c>
      <c r="XY96" s="277">
        <v>0</v>
      </c>
      <c r="XZ96" s="277">
        <v>0</v>
      </c>
      <c r="YA96" s="277">
        <v>0</v>
      </c>
      <c r="YB96" s="277">
        <v>0</v>
      </c>
      <c r="YC96" s="277">
        <v>0</v>
      </c>
      <c r="YD96" s="277">
        <v>0</v>
      </c>
      <c r="YE96" s="277">
        <v>0</v>
      </c>
      <c r="YF96" s="277">
        <v>0</v>
      </c>
      <c r="YG96" s="277">
        <v>0</v>
      </c>
      <c r="YH96" s="277">
        <v>0</v>
      </c>
      <c r="YI96" s="277">
        <v>0</v>
      </c>
      <c r="YJ96" s="277">
        <v>0</v>
      </c>
      <c r="YK96" s="277">
        <v>0</v>
      </c>
      <c r="YL96" s="277">
        <v>0</v>
      </c>
      <c r="YM96" s="277">
        <v>0</v>
      </c>
      <c r="YN96" s="277">
        <v>0</v>
      </c>
      <c r="YO96" s="277">
        <v>0</v>
      </c>
      <c r="YP96" s="277">
        <v>0</v>
      </c>
      <c r="YQ96" s="277">
        <v>0</v>
      </c>
      <c r="YR96" s="277">
        <v>1</v>
      </c>
      <c r="YS96" s="277">
        <v>0</v>
      </c>
      <c r="YT96" s="277">
        <v>0</v>
      </c>
      <c r="YU96" s="277">
        <v>12</v>
      </c>
      <c r="YV96" s="277">
        <v>0</v>
      </c>
      <c r="YW96" s="277">
        <v>0</v>
      </c>
      <c r="YX96" s="277">
        <v>5</v>
      </c>
      <c r="YY96" s="277">
        <v>0</v>
      </c>
      <c r="YZ96" s="277">
        <v>0</v>
      </c>
      <c r="ZA96" s="277">
        <v>6</v>
      </c>
      <c r="ZB96" s="277">
        <v>0</v>
      </c>
      <c r="ZC96" s="277">
        <v>0</v>
      </c>
      <c r="ZD96" s="277">
        <v>0</v>
      </c>
      <c r="ZE96" s="277">
        <v>0</v>
      </c>
      <c r="ZF96" s="277">
        <v>0</v>
      </c>
      <c r="ZG96" s="277">
        <v>0</v>
      </c>
      <c r="ZH96" s="277">
        <v>0</v>
      </c>
      <c r="ZI96" s="277">
        <v>0</v>
      </c>
      <c r="ZJ96" s="277">
        <v>0</v>
      </c>
      <c r="ZK96" s="277">
        <v>0</v>
      </c>
      <c r="ZL96" s="277">
        <v>0</v>
      </c>
      <c r="ZM96" s="277">
        <v>0</v>
      </c>
      <c r="ZN96" s="277">
        <v>0</v>
      </c>
      <c r="ZO96" s="277">
        <v>0</v>
      </c>
      <c r="ZP96" s="277">
        <v>0</v>
      </c>
      <c r="ZQ96" s="277">
        <v>0</v>
      </c>
      <c r="ZR96" s="277">
        <v>0</v>
      </c>
      <c r="ZS96" s="277">
        <v>0</v>
      </c>
      <c r="ZT96" s="277">
        <v>0</v>
      </c>
      <c r="ZU96" s="277">
        <v>0</v>
      </c>
      <c r="ZV96" s="277">
        <v>0</v>
      </c>
      <c r="ZW96" s="277">
        <v>0</v>
      </c>
      <c r="ZX96" s="277">
        <v>0</v>
      </c>
      <c r="ZY96" s="277">
        <v>0</v>
      </c>
      <c r="ZZ96" s="277">
        <v>0</v>
      </c>
      <c r="AAA96" s="277">
        <v>0</v>
      </c>
      <c r="AAB96" s="277">
        <v>0</v>
      </c>
      <c r="AAC96" s="277">
        <v>0</v>
      </c>
      <c r="AAD96" s="277">
        <v>0</v>
      </c>
      <c r="AAE96" s="277">
        <v>16</v>
      </c>
      <c r="AAF96" s="277">
        <v>0</v>
      </c>
      <c r="AAG96" s="277">
        <v>0</v>
      </c>
      <c r="AAH96" s="277">
        <v>0</v>
      </c>
      <c r="AAI96" s="277">
        <v>0</v>
      </c>
      <c r="AAJ96" s="277">
        <v>0</v>
      </c>
      <c r="AAK96" s="277">
        <v>0</v>
      </c>
      <c r="AAL96" s="277">
        <v>0</v>
      </c>
      <c r="AAM96" s="277">
        <v>0</v>
      </c>
      <c r="AAN96" s="277">
        <v>0</v>
      </c>
      <c r="AAO96" s="277">
        <v>0</v>
      </c>
      <c r="AAP96" s="277">
        <v>0</v>
      </c>
      <c r="AAQ96" s="277">
        <v>0</v>
      </c>
      <c r="AAR96" s="277">
        <v>0</v>
      </c>
      <c r="AAS96" s="277">
        <v>0</v>
      </c>
      <c r="AAT96" s="181"/>
    </row>
    <row r="97" spans="1:722" x14ac:dyDescent="0.3">
      <c r="C97">
        <f>VLOOKUP($F97,Old!$C$23:$G$42,5,FALSE)</f>
        <v>1</v>
      </c>
      <c r="D97" s="3" t="s">
        <v>298</v>
      </c>
      <c r="F97" s="3">
        <v>666540</v>
      </c>
      <c r="G97" s="3" t="s">
        <v>298</v>
      </c>
      <c r="H97" s="275" t="str">
        <f t="shared" si="143"/>
        <v/>
      </c>
      <c r="I97" s="135">
        <f t="shared" si="143"/>
        <v>25</v>
      </c>
      <c r="J97" s="276" t="str">
        <f t="shared" si="143"/>
        <v/>
      </c>
      <c r="K97" s="275" t="str" cm="1">
        <f t="array" ref="K97">IFERROR(_xlfn.STDEV.S(IF(($AA$19:$AAN$19=K$20)*($AF97:$AAS97&gt;10), $AF97:$AAS97)),"")</f>
        <v/>
      </c>
      <c r="L97" s="135" t="str" cm="1">
        <f t="array" ref="L97">IFERROR(_xlfn.STDEV.S(IF(($AA$19:$AAN$19=L$20)*($AF97:$AAS97&gt;10), $AF97:$AAS97)),"")</f>
        <v/>
      </c>
      <c r="M97" s="276" t="str" cm="1">
        <f t="array" ref="M97">IFERROR(_xlfn.STDEV.S(IF(($AA$19:$AAN$19=M$20)*($AF97:$AAS97&gt;10), $AF97:$AAS97)),"")</f>
        <v/>
      </c>
      <c r="N97" s="275">
        <f t="shared" si="144"/>
        <v>0</v>
      </c>
      <c r="O97" s="135">
        <f t="shared" si="144"/>
        <v>25</v>
      </c>
      <c r="P97" s="276">
        <f t="shared" si="144"/>
        <v>0</v>
      </c>
      <c r="Q97" s="275" t="str">
        <f t="shared" si="146"/>
        <v/>
      </c>
      <c r="R97" s="135" t="str">
        <f t="shared" si="146"/>
        <v/>
      </c>
      <c r="S97" s="135" t="str">
        <f t="shared" si="146"/>
        <v/>
      </c>
      <c r="T97" s="135" t="str">
        <f t="shared" si="146"/>
        <v/>
      </c>
      <c r="U97" s="276" t="str">
        <f t="shared" si="146"/>
        <v/>
      </c>
      <c r="V97" s="275">
        <f t="shared" si="146"/>
        <v>25</v>
      </c>
      <c r="W97" s="135" t="str">
        <f t="shared" si="146"/>
        <v/>
      </c>
      <c r="X97" s="135" t="str">
        <f t="shared" si="146"/>
        <v/>
      </c>
      <c r="Y97" s="135" t="str">
        <f t="shared" si="146"/>
        <v/>
      </c>
      <c r="Z97" s="276" t="str">
        <f t="shared" si="146"/>
        <v/>
      </c>
      <c r="AA97" s="275" t="str">
        <f t="shared" si="146"/>
        <v/>
      </c>
      <c r="AB97" s="135" t="str">
        <f t="shared" si="146"/>
        <v/>
      </c>
      <c r="AC97" s="135" t="str">
        <f t="shared" si="146"/>
        <v/>
      </c>
      <c r="AD97" s="135" t="str">
        <f t="shared" si="146"/>
        <v/>
      </c>
      <c r="AE97" s="276" t="str">
        <f t="shared" si="146"/>
        <v/>
      </c>
      <c r="AF97" s="277">
        <v>0</v>
      </c>
      <c r="AG97" s="277">
        <v>0</v>
      </c>
      <c r="AH97" s="277">
        <v>0</v>
      </c>
      <c r="AI97" s="277">
        <v>0</v>
      </c>
      <c r="AJ97" s="277">
        <v>0</v>
      </c>
      <c r="AK97" s="277">
        <v>0</v>
      </c>
      <c r="AL97" s="277">
        <v>0</v>
      </c>
      <c r="AM97" s="277">
        <v>0</v>
      </c>
      <c r="AN97" s="277">
        <v>0</v>
      </c>
      <c r="AO97" s="277">
        <v>0</v>
      </c>
      <c r="AP97" s="277">
        <v>0</v>
      </c>
      <c r="AQ97" s="277">
        <v>0</v>
      </c>
      <c r="AR97" s="277">
        <v>0</v>
      </c>
      <c r="AS97" s="277">
        <v>0</v>
      </c>
      <c r="AT97" s="277">
        <v>0</v>
      </c>
      <c r="AU97" s="277">
        <v>0</v>
      </c>
      <c r="AV97" s="277">
        <v>0</v>
      </c>
      <c r="AW97" s="277">
        <v>0</v>
      </c>
      <c r="AX97" s="277">
        <v>0</v>
      </c>
      <c r="AY97" s="277">
        <v>0</v>
      </c>
      <c r="AZ97" s="277">
        <v>0</v>
      </c>
      <c r="BA97" s="277">
        <v>0</v>
      </c>
      <c r="BB97" s="277">
        <v>0</v>
      </c>
      <c r="BC97" s="277">
        <v>0</v>
      </c>
      <c r="BD97" s="277">
        <v>0</v>
      </c>
      <c r="BE97" s="277">
        <v>0</v>
      </c>
      <c r="BF97" s="277">
        <v>0</v>
      </c>
      <c r="BG97" s="277">
        <v>0</v>
      </c>
      <c r="BH97" s="277">
        <v>0</v>
      </c>
      <c r="BI97" s="277">
        <v>0</v>
      </c>
      <c r="BJ97" s="277">
        <v>0</v>
      </c>
      <c r="BK97" s="277">
        <v>0</v>
      </c>
      <c r="BL97" s="277">
        <v>0</v>
      </c>
      <c r="BM97" s="277">
        <v>0</v>
      </c>
      <c r="BN97" s="277">
        <v>0</v>
      </c>
      <c r="BO97" s="277">
        <v>0</v>
      </c>
      <c r="BP97" s="277">
        <v>0</v>
      </c>
      <c r="BQ97" s="277">
        <v>0</v>
      </c>
      <c r="BR97" s="277">
        <v>0</v>
      </c>
      <c r="BS97" s="277">
        <v>0</v>
      </c>
      <c r="BT97" s="277">
        <v>0</v>
      </c>
      <c r="BU97" s="277">
        <v>0</v>
      </c>
      <c r="BV97" s="277">
        <v>0</v>
      </c>
      <c r="BW97" s="277">
        <v>0</v>
      </c>
      <c r="BX97" s="277">
        <v>0</v>
      </c>
      <c r="BY97" s="277">
        <v>0</v>
      </c>
      <c r="BZ97" s="277">
        <v>0</v>
      </c>
      <c r="CA97" s="277">
        <v>0</v>
      </c>
      <c r="CB97" s="277">
        <v>0</v>
      </c>
      <c r="CC97" s="277">
        <v>0</v>
      </c>
      <c r="CD97" s="277">
        <v>0</v>
      </c>
      <c r="CE97" s="277">
        <v>0</v>
      </c>
      <c r="CF97" s="277">
        <v>0</v>
      </c>
      <c r="CG97" s="277">
        <v>0</v>
      </c>
      <c r="CH97" s="277">
        <v>0</v>
      </c>
      <c r="CI97" s="277">
        <v>0</v>
      </c>
      <c r="CJ97" s="277">
        <v>0</v>
      </c>
      <c r="CK97" s="277">
        <v>0</v>
      </c>
      <c r="CL97" s="277">
        <v>0</v>
      </c>
      <c r="CM97" s="277">
        <v>0</v>
      </c>
      <c r="CN97" s="277">
        <v>0</v>
      </c>
      <c r="CO97" s="277">
        <v>0</v>
      </c>
      <c r="CP97" s="277">
        <v>0</v>
      </c>
      <c r="CQ97" s="277">
        <v>0</v>
      </c>
      <c r="CR97" s="277">
        <v>0</v>
      </c>
      <c r="CS97" s="277">
        <v>0</v>
      </c>
      <c r="CT97" s="277">
        <v>0</v>
      </c>
      <c r="CU97" s="277">
        <v>0</v>
      </c>
      <c r="CV97" s="277">
        <v>0</v>
      </c>
      <c r="CW97" s="277">
        <v>0</v>
      </c>
      <c r="CX97" s="277">
        <v>0</v>
      </c>
      <c r="CY97" s="277">
        <v>0</v>
      </c>
      <c r="CZ97" s="277">
        <v>0</v>
      </c>
      <c r="DA97" s="277">
        <v>0</v>
      </c>
      <c r="DB97" s="277">
        <v>0</v>
      </c>
      <c r="DC97" s="277">
        <v>0</v>
      </c>
      <c r="DD97" s="277">
        <v>0</v>
      </c>
      <c r="DE97" s="277">
        <v>0</v>
      </c>
      <c r="DF97" s="277">
        <v>0</v>
      </c>
      <c r="DG97" s="277">
        <v>0</v>
      </c>
      <c r="DH97" s="277">
        <v>0</v>
      </c>
      <c r="DI97" s="277">
        <v>0</v>
      </c>
      <c r="DJ97" s="277">
        <v>0</v>
      </c>
      <c r="DK97" s="277">
        <v>0</v>
      </c>
      <c r="DL97" s="277">
        <v>0</v>
      </c>
      <c r="DM97" s="277">
        <v>0</v>
      </c>
      <c r="DN97" s="277">
        <v>0</v>
      </c>
      <c r="DO97" s="277">
        <v>0</v>
      </c>
      <c r="DP97" s="277">
        <v>0</v>
      </c>
      <c r="DQ97" s="277">
        <v>0</v>
      </c>
      <c r="DR97" s="277">
        <v>0</v>
      </c>
      <c r="DS97" s="277">
        <v>0</v>
      </c>
      <c r="DT97" s="277">
        <v>0</v>
      </c>
      <c r="DU97" s="277">
        <v>0</v>
      </c>
      <c r="DV97" s="277">
        <v>0</v>
      </c>
      <c r="DW97" s="277">
        <v>0</v>
      </c>
      <c r="DX97" s="277">
        <v>0</v>
      </c>
      <c r="DY97" s="277">
        <v>0</v>
      </c>
      <c r="DZ97" s="277">
        <v>0</v>
      </c>
      <c r="EA97" s="277">
        <v>0</v>
      </c>
      <c r="EB97" s="277">
        <v>0</v>
      </c>
      <c r="EC97" s="277">
        <v>0</v>
      </c>
      <c r="ED97" s="277">
        <v>0</v>
      </c>
      <c r="EE97" s="277">
        <v>0</v>
      </c>
      <c r="EF97" s="277">
        <v>0</v>
      </c>
      <c r="EG97" s="277">
        <v>0</v>
      </c>
      <c r="EH97" s="277">
        <v>0</v>
      </c>
      <c r="EI97" s="277">
        <v>0</v>
      </c>
      <c r="EJ97" s="277">
        <v>0</v>
      </c>
      <c r="EK97" s="277">
        <v>0</v>
      </c>
      <c r="EL97" s="277">
        <v>0</v>
      </c>
      <c r="EM97" s="277">
        <v>0</v>
      </c>
      <c r="EN97" s="277">
        <v>0</v>
      </c>
      <c r="EO97" s="277">
        <v>0</v>
      </c>
      <c r="EP97" s="277">
        <v>0</v>
      </c>
      <c r="EQ97" s="277">
        <v>0</v>
      </c>
      <c r="ER97" s="277">
        <v>0</v>
      </c>
      <c r="ES97" s="277">
        <v>0</v>
      </c>
      <c r="ET97" s="277">
        <v>0</v>
      </c>
      <c r="EU97" s="277">
        <v>0</v>
      </c>
      <c r="EV97" s="277">
        <v>0</v>
      </c>
      <c r="EW97" s="277">
        <v>0</v>
      </c>
      <c r="EX97" s="277">
        <v>0</v>
      </c>
      <c r="EY97" s="277">
        <v>0</v>
      </c>
      <c r="EZ97" s="277">
        <v>0</v>
      </c>
      <c r="FA97" s="277">
        <v>0</v>
      </c>
      <c r="FB97" s="277">
        <v>0</v>
      </c>
      <c r="FC97" s="277">
        <v>0</v>
      </c>
      <c r="FD97" s="277">
        <v>0</v>
      </c>
      <c r="FE97" s="277">
        <v>0</v>
      </c>
      <c r="FF97" s="277">
        <v>0</v>
      </c>
      <c r="FG97" s="277">
        <v>0</v>
      </c>
      <c r="FH97" s="277">
        <v>0</v>
      </c>
      <c r="FI97" s="277">
        <v>0</v>
      </c>
      <c r="FJ97" s="277">
        <v>0</v>
      </c>
      <c r="FK97" s="277">
        <v>0</v>
      </c>
      <c r="FL97" s="277">
        <v>0</v>
      </c>
      <c r="FM97" s="277">
        <v>0</v>
      </c>
      <c r="FN97" s="277">
        <v>0</v>
      </c>
      <c r="FO97" s="277">
        <v>0</v>
      </c>
      <c r="FP97" s="277">
        <v>0</v>
      </c>
      <c r="FQ97" s="277">
        <v>0</v>
      </c>
      <c r="FR97" s="277">
        <v>0</v>
      </c>
      <c r="FS97" s="277">
        <v>0</v>
      </c>
      <c r="FT97" s="277">
        <v>0</v>
      </c>
      <c r="FU97" s="277">
        <v>0</v>
      </c>
      <c r="FV97" s="277">
        <v>0</v>
      </c>
      <c r="FW97" s="277">
        <v>0</v>
      </c>
      <c r="FX97" s="277">
        <v>0</v>
      </c>
      <c r="FY97" s="277">
        <v>0</v>
      </c>
      <c r="FZ97" s="277">
        <v>0</v>
      </c>
      <c r="GA97" s="277">
        <v>0</v>
      </c>
      <c r="GB97" s="277">
        <v>0</v>
      </c>
      <c r="GC97" s="277">
        <v>0</v>
      </c>
      <c r="GD97" s="277">
        <v>0</v>
      </c>
      <c r="GE97" s="277">
        <v>0</v>
      </c>
      <c r="GF97" s="277">
        <v>0</v>
      </c>
      <c r="GG97" s="277">
        <v>0</v>
      </c>
      <c r="GH97" s="277">
        <v>0</v>
      </c>
      <c r="GI97" s="277">
        <v>0</v>
      </c>
      <c r="GJ97" s="277">
        <v>0</v>
      </c>
      <c r="GK97" s="277">
        <v>0</v>
      </c>
      <c r="GL97" s="277">
        <v>0</v>
      </c>
      <c r="GM97" s="277">
        <v>0</v>
      </c>
      <c r="GN97" s="277">
        <v>0</v>
      </c>
      <c r="GO97" s="277">
        <v>0</v>
      </c>
      <c r="GP97" s="277">
        <v>0</v>
      </c>
      <c r="GQ97" s="277">
        <v>0</v>
      </c>
      <c r="GR97" s="277">
        <v>0</v>
      </c>
      <c r="GS97" s="277">
        <v>0</v>
      </c>
      <c r="GT97" s="277">
        <v>0</v>
      </c>
      <c r="GU97" s="277">
        <v>0</v>
      </c>
      <c r="GV97" s="277">
        <v>0</v>
      </c>
      <c r="GW97" s="277">
        <v>0</v>
      </c>
      <c r="GX97" s="277">
        <v>0</v>
      </c>
      <c r="GY97" s="277">
        <v>0</v>
      </c>
      <c r="GZ97" s="277">
        <v>0</v>
      </c>
      <c r="HA97" s="277">
        <v>0</v>
      </c>
      <c r="HB97" s="277">
        <v>0</v>
      </c>
      <c r="HC97" s="277">
        <v>0</v>
      </c>
      <c r="HD97" s="277">
        <v>0</v>
      </c>
      <c r="HE97" s="277">
        <v>0</v>
      </c>
      <c r="HF97" s="277">
        <v>0</v>
      </c>
      <c r="HG97" s="277">
        <v>0</v>
      </c>
      <c r="HH97" s="277">
        <v>0</v>
      </c>
      <c r="HI97" s="277">
        <v>0</v>
      </c>
      <c r="HJ97" s="277">
        <v>0</v>
      </c>
      <c r="HK97" s="277">
        <v>0</v>
      </c>
      <c r="HL97" s="277">
        <v>0</v>
      </c>
      <c r="HM97" s="277">
        <v>0</v>
      </c>
      <c r="HN97" s="277">
        <v>0</v>
      </c>
      <c r="HO97" s="277">
        <v>0</v>
      </c>
      <c r="HP97" s="277">
        <v>0</v>
      </c>
      <c r="HQ97" s="277">
        <v>0</v>
      </c>
      <c r="HR97" s="277">
        <v>0</v>
      </c>
      <c r="HS97" s="277">
        <v>0</v>
      </c>
      <c r="HT97" s="277">
        <v>0</v>
      </c>
      <c r="HU97" s="277">
        <v>0</v>
      </c>
      <c r="HV97" s="277">
        <v>0</v>
      </c>
      <c r="HW97" s="277">
        <v>0</v>
      </c>
      <c r="HX97" s="277">
        <v>0</v>
      </c>
      <c r="HY97" s="277">
        <v>0</v>
      </c>
      <c r="HZ97" s="277">
        <v>0</v>
      </c>
      <c r="IA97" s="277">
        <v>0</v>
      </c>
      <c r="IB97" s="277">
        <v>0</v>
      </c>
      <c r="IC97" s="277">
        <v>0</v>
      </c>
      <c r="ID97" s="277">
        <v>0</v>
      </c>
      <c r="IE97" s="277">
        <v>0</v>
      </c>
      <c r="IF97" s="277">
        <v>0</v>
      </c>
      <c r="IG97" s="277">
        <v>0</v>
      </c>
      <c r="IH97" s="277">
        <v>0</v>
      </c>
      <c r="II97" s="277">
        <v>0</v>
      </c>
      <c r="IJ97" s="277">
        <v>0</v>
      </c>
      <c r="IK97" s="277">
        <v>0</v>
      </c>
      <c r="IL97" s="277">
        <v>0</v>
      </c>
      <c r="IM97" s="277">
        <v>0</v>
      </c>
      <c r="IN97" s="277">
        <v>0</v>
      </c>
      <c r="IO97" s="277">
        <v>0</v>
      </c>
      <c r="IP97" s="277">
        <v>0</v>
      </c>
      <c r="IQ97" s="277">
        <v>0</v>
      </c>
      <c r="IR97" s="277">
        <v>0</v>
      </c>
      <c r="IS97" s="277">
        <v>0</v>
      </c>
      <c r="IT97" s="277">
        <v>0</v>
      </c>
      <c r="IU97" s="277">
        <v>0</v>
      </c>
      <c r="IV97" s="277">
        <v>0</v>
      </c>
      <c r="IW97" s="277">
        <v>0</v>
      </c>
      <c r="IX97" s="277">
        <v>0</v>
      </c>
      <c r="IY97" s="277">
        <v>0</v>
      </c>
      <c r="IZ97" s="277">
        <v>0</v>
      </c>
      <c r="JA97" s="277">
        <v>0</v>
      </c>
      <c r="JB97" s="277">
        <v>0</v>
      </c>
      <c r="JC97" s="277">
        <v>0</v>
      </c>
      <c r="JD97" s="277">
        <v>0</v>
      </c>
      <c r="JE97" s="277">
        <v>0</v>
      </c>
      <c r="JF97" s="277">
        <v>0</v>
      </c>
      <c r="JG97" s="277">
        <v>0</v>
      </c>
      <c r="JH97" s="277">
        <v>0</v>
      </c>
      <c r="JI97" s="277">
        <v>0</v>
      </c>
      <c r="JJ97" s="277">
        <v>0</v>
      </c>
      <c r="JK97" s="277">
        <v>0</v>
      </c>
      <c r="JL97" s="277">
        <v>0</v>
      </c>
      <c r="JM97" s="277">
        <v>0</v>
      </c>
      <c r="JN97" s="277">
        <v>0</v>
      </c>
      <c r="JO97" s="277">
        <v>0</v>
      </c>
      <c r="JP97" s="277">
        <v>0</v>
      </c>
      <c r="JQ97" s="277">
        <v>0</v>
      </c>
      <c r="JR97" s="277">
        <v>0</v>
      </c>
      <c r="JS97" s="277">
        <v>0</v>
      </c>
      <c r="JT97" s="277">
        <v>0</v>
      </c>
      <c r="JU97" s="277">
        <v>0</v>
      </c>
      <c r="JV97" s="277">
        <v>0</v>
      </c>
      <c r="JW97" s="277">
        <v>0</v>
      </c>
      <c r="JX97" s="277">
        <v>0</v>
      </c>
      <c r="JY97" s="277">
        <v>0</v>
      </c>
      <c r="JZ97" s="277">
        <v>0</v>
      </c>
      <c r="KA97" s="277">
        <v>0</v>
      </c>
      <c r="KB97" s="277">
        <v>0</v>
      </c>
      <c r="KC97" s="277">
        <v>0</v>
      </c>
      <c r="KD97" s="277">
        <v>0</v>
      </c>
      <c r="KE97" s="277">
        <v>0</v>
      </c>
      <c r="KF97" s="277">
        <v>0</v>
      </c>
      <c r="KG97" s="277">
        <v>0</v>
      </c>
      <c r="KH97" s="277">
        <v>0</v>
      </c>
      <c r="KI97" s="277">
        <v>0</v>
      </c>
      <c r="KJ97" s="277">
        <v>0</v>
      </c>
      <c r="KK97" s="277">
        <v>0</v>
      </c>
      <c r="KL97" s="277">
        <v>0</v>
      </c>
      <c r="KM97" s="277">
        <v>0</v>
      </c>
      <c r="KN97" s="277">
        <v>0</v>
      </c>
      <c r="KO97" s="277">
        <v>0</v>
      </c>
      <c r="KP97" s="277">
        <v>0</v>
      </c>
      <c r="KQ97" s="277">
        <v>0</v>
      </c>
      <c r="KR97" s="277">
        <v>0</v>
      </c>
      <c r="KS97" s="277">
        <v>0</v>
      </c>
      <c r="KT97" s="277">
        <v>0</v>
      </c>
      <c r="KU97" s="277">
        <v>0</v>
      </c>
      <c r="KV97" s="277">
        <v>0</v>
      </c>
      <c r="KW97" s="277">
        <v>0</v>
      </c>
      <c r="KX97" s="277">
        <v>0</v>
      </c>
      <c r="KY97" s="277">
        <v>0</v>
      </c>
      <c r="KZ97" s="277">
        <v>0</v>
      </c>
      <c r="LA97" s="277">
        <v>0</v>
      </c>
      <c r="LB97" s="277">
        <v>0</v>
      </c>
      <c r="LC97" s="277">
        <v>0</v>
      </c>
      <c r="LD97" s="277">
        <v>0</v>
      </c>
      <c r="LE97" s="277">
        <v>0</v>
      </c>
      <c r="LF97" s="277">
        <v>0</v>
      </c>
      <c r="LG97" s="277">
        <v>0</v>
      </c>
      <c r="LH97" s="277">
        <v>0</v>
      </c>
      <c r="LI97" s="277">
        <v>0</v>
      </c>
      <c r="LJ97" s="277">
        <v>0</v>
      </c>
      <c r="LK97" s="277">
        <v>0</v>
      </c>
      <c r="LL97" s="277">
        <v>0</v>
      </c>
      <c r="LM97" s="277">
        <v>0</v>
      </c>
      <c r="LN97" s="277">
        <v>0</v>
      </c>
      <c r="LO97" s="277">
        <v>0</v>
      </c>
      <c r="LP97" s="277">
        <v>0</v>
      </c>
      <c r="LQ97" s="277">
        <v>0</v>
      </c>
      <c r="LR97" s="277">
        <v>0</v>
      </c>
      <c r="LS97" s="277">
        <v>0</v>
      </c>
      <c r="LT97" s="277">
        <v>0</v>
      </c>
      <c r="LU97" s="277">
        <v>0</v>
      </c>
      <c r="LV97" s="277">
        <v>0</v>
      </c>
      <c r="LW97" s="277">
        <v>0</v>
      </c>
      <c r="LX97" s="277">
        <v>0</v>
      </c>
      <c r="LY97" s="277">
        <v>0</v>
      </c>
      <c r="LZ97" s="277">
        <v>0</v>
      </c>
      <c r="MA97" s="277">
        <v>0</v>
      </c>
      <c r="MB97" s="277">
        <v>0</v>
      </c>
      <c r="MC97" s="277">
        <v>0</v>
      </c>
      <c r="MD97" s="277">
        <v>0</v>
      </c>
      <c r="ME97" s="277">
        <v>0</v>
      </c>
      <c r="MF97" s="277">
        <v>0</v>
      </c>
      <c r="MG97" s="277">
        <v>0</v>
      </c>
      <c r="MH97" s="277">
        <v>0</v>
      </c>
      <c r="MI97" s="277">
        <v>0</v>
      </c>
      <c r="MJ97" s="277">
        <v>0</v>
      </c>
      <c r="MK97" s="277">
        <v>0</v>
      </c>
      <c r="ML97" s="277">
        <v>0</v>
      </c>
      <c r="MM97" s="277">
        <v>0</v>
      </c>
      <c r="MN97" s="277">
        <v>0</v>
      </c>
      <c r="MO97" s="277">
        <v>0</v>
      </c>
      <c r="MP97" s="277">
        <v>0</v>
      </c>
      <c r="MQ97" s="277">
        <v>0</v>
      </c>
      <c r="MR97" s="277">
        <v>0</v>
      </c>
      <c r="MS97" s="277">
        <v>0</v>
      </c>
      <c r="MT97" s="277">
        <v>0</v>
      </c>
      <c r="MU97" s="277">
        <v>0</v>
      </c>
      <c r="MV97" s="277">
        <v>0</v>
      </c>
      <c r="MW97" s="277">
        <v>0</v>
      </c>
      <c r="MX97" s="277">
        <v>0</v>
      </c>
      <c r="MY97" s="277">
        <v>0</v>
      </c>
      <c r="MZ97" s="277">
        <v>0</v>
      </c>
      <c r="NA97" s="277">
        <v>0</v>
      </c>
      <c r="NB97" s="277">
        <v>0</v>
      </c>
      <c r="NC97" s="277">
        <v>0</v>
      </c>
      <c r="ND97" s="277">
        <v>0</v>
      </c>
      <c r="NE97" s="277">
        <v>0</v>
      </c>
      <c r="NF97" s="277">
        <v>0</v>
      </c>
      <c r="NG97" s="277">
        <v>0</v>
      </c>
      <c r="NH97" s="277">
        <v>0</v>
      </c>
      <c r="NI97" s="277">
        <v>0</v>
      </c>
      <c r="NJ97" s="277">
        <v>0</v>
      </c>
      <c r="NK97" s="277">
        <v>0</v>
      </c>
      <c r="NL97" s="277">
        <v>0</v>
      </c>
      <c r="NM97" s="277">
        <v>0</v>
      </c>
      <c r="NN97" s="277">
        <v>0</v>
      </c>
      <c r="NO97" s="277">
        <v>0</v>
      </c>
      <c r="NP97" s="277">
        <v>0</v>
      </c>
      <c r="NQ97" s="277">
        <v>0</v>
      </c>
      <c r="NR97" s="277">
        <v>0</v>
      </c>
      <c r="NS97" s="277">
        <v>0</v>
      </c>
      <c r="NT97" s="277">
        <v>0</v>
      </c>
      <c r="NU97" s="277">
        <v>0</v>
      </c>
      <c r="NV97" s="277">
        <v>0</v>
      </c>
      <c r="NW97" s="277">
        <v>0</v>
      </c>
      <c r="NX97" s="277">
        <v>0</v>
      </c>
      <c r="NY97" s="277">
        <v>0</v>
      </c>
      <c r="NZ97" s="277">
        <v>0</v>
      </c>
      <c r="OA97" s="277">
        <v>0</v>
      </c>
      <c r="OB97" s="277">
        <v>0</v>
      </c>
      <c r="OC97" s="277">
        <v>0</v>
      </c>
      <c r="OD97" s="277">
        <v>0</v>
      </c>
      <c r="OE97" s="277">
        <v>0</v>
      </c>
      <c r="OF97" s="277">
        <v>0</v>
      </c>
      <c r="OG97" s="277">
        <v>0</v>
      </c>
      <c r="OH97" s="277">
        <v>0</v>
      </c>
      <c r="OI97" s="277">
        <v>0</v>
      </c>
      <c r="OJ97" s="277">
        <v>0</v>
      </c>
      <c r="OK97" s="277">
        <v>0</v>
      </c>
      <c r="OL97" s="277">
        <v>0</v>
      </c>
      <c r="OM97" s="277">
        <v>0</v>
      </c>
      <c r="ON97" s="277">
        <v>0</v>
      </c>
      <c r="OO97" s="277">
        <v>0</v>
      </c>
      <c r="OP97" s="277">
        <v>0</v>
      </c>
      <c r="OQ97" s="277">
        <v>0</v>
      </c>
      <c r="OR97" s="277">
        <v>0</v>
      </c>
      <c r="OS97" s="277">
        <v>0</v>
      </c>
      <c r="OT97" s="277">
        <v>0</v>
      </c>
      <c r="OU97" s="277">
        <v>0</v>
      </c>
      <c r="OV97" s="277">
        <v>0</v>
      </c>
      <c r="OW97" s="277">
        <v>0</v>
      </c>
      <c r="OX97" s="277">
        <v>0</v>
      </c>
      <c r="OY97" s="277">
        <v>0</v>
      </c>
      <c r="OZ97" s="277">
        <v>0</v>
      </c>
      <c r="PA97" s="277">
        <v>0</v>
      </c>
      <c r="PB97" s="277">
        <v>0</v>
      </c>
      <c r="PC97" s="277">
        <v>0</v>
      </c>
      <c r="PD97" s="277">
        <v>0</v>
      </c>
      <c r="PE97" s="277">
        <v>0</v>
      </c>
      <c r="PF97" s="277">
        <v>0</v>
      </c>
      <c r="PG97" s="277">
        <v>0</v>
      </c>
      <c r="PH97" s="277">
        <v>0</v>
      </c>
      <c r="PI97" s="277">
        <v>0</v>
      </c>
      <c r="PJ97" s="277">
        <v>0</v>
      </c>
      <c r="PK97" s="277">
        <v>0</v>
      </c>
      <c r="PL97" s="277">
        <v>0</v>
      </c>
      <c r="PM97" s="277">
        <v>0</v>
      </c>
      <c r="PN97" s="277">
        <v>0</v>
      </c>
      <c r="PO97" s="277">
        <v>0</v>
      </c>
      <c r="PP97" s="277">
        <v>0</v>
      </c>
      <c r="PQ97" s="277">
        <v>0</v>
      </c>
      <c r="PR97" s="277">
        <v>0</v>
      </c>
      <c r="PS97" s="277">
        <v>0</v>
      </c>
      <c r="PT97" s="277">
        <v>0</v>
      </c>
      <c r="PU97" s="277">
        <v>0</v>
      </c>
      <c r="PV97" s="277">
        <v>0</v>
      </c>
      <c r="PW97" s="277">
        <v>0</v>
      </c>
      <c r="PX97" s="277">
        <v>0</v>
      </c>
      <c r="PY97" s="277">
        <v>0</v>
      </c>
      <c r="PZ97" s="277">
        <v>0</v>
      </c>
      <c r="QA97" s="277">
        <v>0</v>
      </c>
      <c r="QB97" s="277">
        <v>0</v>
      </c>
      <c r="QC97" s="277">
        <v>0</v>
      </c>
      <c r="QD97" s="277">
        <v>0</v>
      </c>
      <c r="QE97" s="277">
        <v>0</v>
      </c>
      <c r="QF97" s="277">
        <v>0</v>
      </c>
      <c r="QG97" s="277">
        <v>0</v>
      </c>
      <c r="QH97" s="277">
        <v>0</v>
      </c>
      <c r="QI97" s="277">
        <v>0</v>
      </c>
      <c r="QJ97" s="277">
        <v>0</v>
      </c>
      <c r="QK97" s="277">
        <v>0</v>
      </c>
      <c r="QL97" s="277">
        <v>0</v>
      </c>
      <c r="QM97" s="277">
        <v>0</v>
      </c>
      <c r="QN97" s="277">
        <v>0</v>
      </c>
      <c r="QO97" s="277">
        <v>0</v>
      </c>
      <c r="QP97" s="277">
        <v>0</v>
      </c>
      <c r="QQ97" s="277">
        <v>0</v>
      </c>
      <c r="QR97" s="277">
        <v>0</v>
      </c>
      <c r="QS97" s="277">
        <v>0</v>
      </c>
      <c r="QT97" s="277">
        <v>0</v>
      </c>
      <c r="QU97" s="277">
        <v>0</v>
      </c>
      <c r="QV97" s="277">
        <v>0</v>
      </c>
      <c r="QW97" s="277">
        <v>0</v>
      </c>
      <c r="QX97" s="277">
        <v>0</v>
      </c>
      <c r="QY97" s="277">
        <v>0</v>
      </c>
      <c r="QZ97" s="277">
        <v>0</v>
      </c>
      <c r="RA97" s="277">
        <v>0</v>
      </c>
      <c r="RB97" s="277">
        <v>0</v>
      </c>
      <c r="RC97" s="277">
        <v>0</v>
      </c>
      <c r="RD97" s="277">
        <v>0</v>
      </c>
      <c r="RE97" s="277">
        <v>0</v>
      </c>
      <c r="RF97" s="277">
        <v>0</v>
      </c>
      <c r="RG97" s="277">
        <v>0</v>
      </c>
      <c r="RH97" s="277">
        <v>0</v>
      </c>
      <c r="RI97" s="277">
        <v>0</v>
      </c>
      <c r="RJ97" s="277">
        <v>0</v>
      </c>
      <c r="RK97" s="277">
        <v>0</v>
      </c>
      <c r="RL97" s="277">
        <v>0</v>
      </c>
      <c r="RM97" s="277">
        <v>0</v>
      </c>
      <c r="RN97" s="277">
        <v>0</v>
      </c>
      <c r="RO97" s="277">
        <v>0</v>
      </c>
      <c r="RP97" s="277">
        <v>0</v>
      </c>
      <c r="RQ97" s="277">
        <v>0</v>
      </c>
      <c r="RR97" s="277">
        <v>0</v>
      </c>
      <c r="RS97" s="277">
        <v>0</v>
      </c>
      <c r="RT97" s="277">
        <v>0</v>
      </c>
      <c r="RU97" s="277">
        <v>0</v>
      </c>
      <c r="RV97" s="277">
        <v>0</v>
      </c>
      <c r="RW97" s="277">
        <v>0</v>
      </c>
      <c r="RX97" s="277">
        <v>0</v>
      </c>
      <c r="RY97" s="277">
        <v>0</v>
      </c>
      <c r="RZ97" s="277">
        <v>0</v>
      </c>
      <c r="SA97" s="277">
        <v>0</v>
      </c>
      <c r="SB97" s="277">
        <v>0</v>
      </c>
      <c r="SC97" s="277">
        <v>0</v>
      </c>
      <c r="SD97" s="277">
        <v>0</v>
      </c>
      <c r="SE97" s="277">
        <v>0</v>
      </c>
      <c r="SF97" s="277">
        <v>0</v>
      </c>
      <c r="SG97" s="277">
        <v>0</v>
      </c>
      <c r="SH97" s="277">
        <v>0</v>
      </c>
      <c r="SI97" s="277">
        <v>0</v>
      </c>
      <c r="SJ97" s="277">
        <v>0</v>
      </c>
      <c r="SK97" s="277">
        <v>0</v>
      </c>
      <c r="SL97" s="277">
        <v>0</v>
      </c>
      <c r="SM97" s="277">
        <v>0</v>
      </c>
      <c r="SN97" s="277">
        <v>0</v>
      </c>
      <c r="SO97" s="277">
        <v>0</v>
      </c>
      <c r="SP97" s="277">
        <v>0</v>
      </c>
      <c r="SQ97" s="277">
        <v>0</v>
      </c>
      <c r="SR97" s="277">
        <v>0</v>
      </c>
      <c r="SS97" s="277">
        <v>0</v>
      </c>
      <c r="ST97" s="277">
        <v>0</v>
      </c>
      <c r="SU97" s="277">
        <v>0</v>
      </c>
      <c r="SV97" s="277">
        <v>0</v>
      </c>
      <c r="SW97" s="277">
        <v>0</v>
      </c>
      <c r="SX97" s="277">
        <v>0</v>
      </c>
      <c r="SY97" s="277">
        <v>0</v>
      </c>
      <c r="SZ97" s="277">
        <v>0</v>
      </c>
      <c r="TA97" s="277">
        <v>0</v>
      </c>
      <c r="TB97" s="277">
        <v>0</v>
      </c>
      <c r="TC97" s="277">
        <v>0</v>
      </c>
      <c r="TD97" s="277">
        <v>0</v>
      </c>
      <c r="TE97" s="277">
        <v>0</v>
      </c>
      <c r="TF97" s="277">
        <v>0</v>
      </c>
      <c r="TG97" s="277">
        <v>0</v>
      </c>
      <c r="TH97" s="277">
        <v>0</v>
      </c>
      <c r="TI97" s="277">
        <v>0</v>
      </c>
      <c r="TJ97" s="277">
        <v>0</v>
      </c>
      <c r="TK97" s="277">
        <v>0</v>
      </c>
      <c r="TL97" s="277">
        <v>0</v>
      </c>
      <c r="TM97" s="277">
        <v>0</v>
      </c>
      <c r="TN97" s="277">
        <v>0</v>
      </c>
      <c r="TO97" s="277">
        <v>0</v>
      </c>
      <c r="TP97" s="277">
        <v>0</v>
      </c>
      <c r="TQ97" s="277">
        <v>0</v>
      </c>
      <c r="TR97" s="277">
        <v>0</v>
      </c>
      <c r="TS97" s="277">
        <v>0</v>
      </c>
      <c r="TT97" s="277">
        <v>0</v>
      </c>
      <c r="TU97" s="277">
        <v>0</v>
      </c>
      <c r="TV97" s="277">
        <v>0</v>
      </c>
      <c r="TW97" s="277">
        <v>0</v>
      </c>
      <c r="TX97" s="277">
        <v>0</v>
      </c>
      <c r="TY97" s="277">
        <v>0</v>
      </c>
      <c r="TZ97" s="277">
        <v>0</v>
      </c>
      <c r="UA97" s="277">
        <v>0</v>
      </c>
      <c r="UB97" s="277">
        <v>0</v>
      </c>
      <c r="UC97" s="277">
        <v>0</v>
      </c>
      <c r="UD97" s="277">
        <v>0</v>
      </c>
      <c r="UE97" s="277">
        <v>0</v>
      </c>
      <c r="UF97" s="277">
        <v>0</v>
      </c>
      <c r="UG97" s="277">
        <v>0</v>
      </c>
      <c r="UH97" s="277">
        <v>0</v>
      </c>
      <c r="UI97" s="277">
        <v>0</v>
      </c>
      <c r="UJ97" s="277">
        <v>0</v>
      </c>
      <c r="UK97" s="277">
        <v>0</v>
      </c>
      <c r="UL97" s="277">
        <v>0</v>
      </c>
      <c r="UM97" s="277">
        <v>0</v>
      </c>
      <c r="UN97" s="277">
        <v>0</v>
      </c>
      <c r="UO97" s="277">
        <v>0</v>
      </c>
      <c r="UP97" s="277">
        <v>0</v>
      </c>
      <c r="UQ97" s="277">
        <v>0</v>
      </c>
      <c r="UR97" s="277">
        <v>0</v>
      </c>
      <c r="US97" s="277">
        <v>0</v>
      </c>
      <c r="UT97" s="277">
        <v>0</v>
      </c>
      <c r="UU97" s="277">
        <v>0</v>
      </c>
      <c r="UV97" s="277">
        <v>0</v>
      </c>
      <c r="UW97" s="277">
        <v>0</v>
      </c>
      <c r="UX97" s="277">
        <v>0</v>
      </c>
      <c r="UY97" s="277">
        <v>0</v>
      </c>
      <c r="UZ97" s="277">
        <v>0</v>
      </c>
      <c r="VA97" s="277">
        <v>0</v>
      </c>
      <c r="VB97" s="277">
        <v>0</v>
      </c>
      <c r="VC97" s="277">
        <v>0</v>
      </c>
      <c r="VD97" s="277">
        <v>0</v>
      </c>
      <c r="VE97" s="277">
        <v>0</v>
      </c>
      <c r="VF97" s="277">
        <v>0</v>
      </c>
      <c r="VG97" s="277">
        <v>0</v>
      </c>
      <c r="VH97" s="277">
        <v>0</v>
      </c>
      <c r="VI97" s="277">
        <v>0</v>
      </c>
      <c r="VJ97" s="277">
        <v>0</v>
      </c>
      <c r="VK97" s="277">
        <v>0</v>
      </c>
      <c r="VL97" s="277">
        <v>0</v>
      </c>
      <c r="VM97" s="277">
        <v>0</v>
      </c>
      <c r="VN97" s="277">
        <v>0</v>
      </c>
      <c r="VO97" s="277">
        <v>0</v>
      </c>
      <c r="VP97" s="277">
        <v>0</v>
      </c>
      <c r="VQ97" s="277">
        <v>0</v>
      </c>
      <c r="VR97" s="277">
        <v>0</v>
      </c>
      <c r="VS97" s="277">
        <v>0</v>
      </c>
      <c r="VT97" s="277">
        <v>0</v>
      </c>
      <c r="VU97" s="277">
        <v>0</v>
      </c>
      <c r="VV97" s="277">
        <v>0</v>
      </c>
      <c r="VW97" s="277">
        <v>0</v>
      </c>
      <c r="VX97" s="277">
        <v>0</v>
      </c>
      <c r="VY97" s="277">
        <v>0</v>
      </c>
      <c r="VZ97" s="277">
        <v>0</v>
      </c>
      <c r="WA97" s="277">
        <v>0</v>
      </c>
      <c r="WB97" s="277">
        <v>0</v>
      </c>
      <c r="WC97" s="277">
        <v>0</v>
      </c>
      <c r="WD97" s="277">
        <v>0</v>
      </c>
      <c r="WE97" s="277">
        <v>0</v>
      </c>
      <c r="WF97" s="277">
        <v>0</v>
      </c>
      <c r="WG97" s="277">
        <v>0</v>
      </c>
      <c r="WH97" s="277">
        <v>0</v>
      </c>
      <c r="WI97" s="277">
        <v>0</v>
      </c>
      <c r="WJ97" s="277">
        <v>0</v>
      </c>
      <c r="WK97" s="277">
        <v>0</v>
      </c>
      <c r="WL97" s="277">
        <v>0</v>
      </c>
      <c r="WM97" s="277">
        <v>0</v>
      </c>
      <c r="WN97" s="277">
        <v>0</v>
      </c>
      <c r="WO97" s="277">
        <v>0</v>
      </c>
      <c r="WP97" s="277">
        <v>0</v>
      </c>
      <c r="WQ97" s="277">
        <v>0</v>
      </c>
      <c r="WR97" s="277">
        <v>0</v>
      </c>
      <c r="WS97" s="277">
        <v>0</v>
      </c>
      <c r="WT97" s="277">
        <v>0</v>
      </c>
      <c r="WU97" s="277">
        <v>0</v>
      </c>
      <c r="WV97" s="277">
        <v>0</v>
      </c>
      <c r="WW97" s="277">
        <v>0</v>
      </c>
      <c r="WX97" s="277">
        <v>0</v>
      </c>
      <c r="WY97" s="277">
        <v>0</v>
      </c>
      <c r="WZ97" s="277">
        <v>0</v>
      </c>
      <c r="XA97" s="277">
        <v>0</v>
      </c>
      <c r="XB97" s="277">
        <v>0</v>
      </c>
      <c r="XC97" s="277">
        <v>0</v>
      </c>
      <c r="XD97" s="277">
        <v>0</v>
      </c>
      <c r="XE97" s="277">
        <v>0</v>
      </c>
      <c r="XF97" s="277">
        <v>0</v>
      </c>
      <c r="XG97" s="277">
        <v>0</v>
      </c>
      <c r="XH97" s="277">
        <v>0</v>
      </c>
      <c r="XI97" s="277">
        <v>0</v>
      </c>
      <c r="XJ97" s="277">
        <v>0</v>
      </c>
      <c r="XK97" s="277">
        <v>0</v>
      </c>
      <c r="XL97" s="277">
        <v>0</v>
      </c>
      <c r="XM97" s="277">
        <v>0</v>
      </c>
      <c r="XN97" s="277">
        <v>0</v>
      </c>
      <c r="XO97" s="277">
        <v>0</v>
      </c>
      <c r="XP97" s="277">
        <v>0</v>
      </c>
      <c r="XQ97" s="277">
        <v>0</v>
      </c>
      <c r="XR97" s="277">
        <v>0</v>
      </c>
      <c r="XS97" s="277">
        <v>0</v>
      </c>
      <c r="XT97" s="277">
        <v>0</v>
      </c>
      <c r="XU97" s="277">
        <v>0</v>
      </c>
      <c r="XV97" s="277">
        <v>0</v>
      </c>
      <c r="XW97" s="277">
        <v>0</v>
      </c>
      <c r="XX97" s="277">
        <v>0</v>
      </c>
      <c r="XY97" s="277">
        <v>0</v>
      </c>
      <c r="XZ97" s="277">
        <v>0</v>
      </c>
      <c r="YA97" s="277">
        <v>0</v>
      </c>
      <c r="YB97" s="277">
        <v>0</v>
      </c>
      <c r="YC97" s="277">
        <v>0</v>
      </c>
      <c r="YD97" s="277">
        <v>0</v>
      </c>
      <c r="YE97" s="277">
        <v>0</v>
      </c>
      <c r="YF97" s="277">
        <v>0</v>
      </c>
      <c r="YG97" s="277">
        <v>0</v>
      </c>
      <c r="YH97" s="277">
        <v>0</v>
      </c>
      <c r="YI97" s="277">
        <v>0</v>
      </c>
      <c r="YJ97" s="277">
        <v>0</v>
      </c>
      <c r="YK97" s="277">
        <v>0</v>
      </c>
      <c r="YL97" s="277">
        <v>0</v>
      </c>
      <c r="YM97" s="277">
        <v>0</v>
      </c>
      <c r="YN97" s="277">
        <v>0</v>
      </c>
      <c r="YO97" s="277">
        <v>0</v>
      </c>
      <c r="YP97" s="277">
        <v>0</v>
      </c>
      <c r="YQ97" s="277">
        <v>0</v>
      </c>
      <c r="YR97" s="277">
        <v>0</v>
      </c>
      <c r="YS97" s="277">
        <v>0</v>
      </c>
      <c r="YT97" s="277">
        <v>0</v>
      </c>
      <c r="YU97" s="277">
        <v>0</v>
      </c>
      <c r="YV97" s="277">
        <v>0</v>
      </c>
      <c r="YW97" s="277">
        <v>0</v>
      </c>
      <c r="YX97" s="277">
        <v>0</v>
      </c>
      <c r="YY97" s="277">
        <v>0</v>
      </c>
      <c r="YZ97" s="277">
        <v>0</v>
      </c>
      <c r="ZA97" s="277">
        <v>0</v>
      </c>
      <c r="ZB97" s="277">
        <v>0</v>
      </c>
      <c r="ZC97" s="277">
        <v>0</v>
      </c>
      <c r="ZD97" s="277">
        <v>0</v>
      </c>
      <c r="ZE97" s="277">
        <v>0</v>
      </c>
      <c r="ZF97" s="277">
        <v>0</v>
      </c>
      <c r="ZG97" s="277">
        <v>0</v>
      </c>
      <c r="ZH97" s="277">
        <v>0</v>
      </c>
      <c r="ZI97" s="277">
        <v>0</v>
      </c>
      <c r="ZJ97" s="277">
        <v>0</v>
      </c>
      <c r="ZK97" s="277">
        <v>0</v>
      </c>
      <c r="ZL97" s="277">
        <v>0</v>
      </c>
      <c r="ZM97" s="277">
        <v>0</v>
      </c>
      <c r="ZN97" s="277">
        <v>0</v>
      </c>
      <c r="ZO97" s="277">
        <v>0</v>
      </c>
      <c r="ZP97" s="277">
        <v>0</v>
      </c>
      <c r="ZQ97" s="277">
        <v>0</v>
      </c>
      <c r="ZR97" s="277">
        <v>0</v>
      </c>
      <c r="ZS97" s="277">
        <v>0</v>
      </c>
      <c r="ZT97" s="277">
        <v>0</v>
      </c>
      <c r="ZU97" s="277">
        <v>0</v>
      </c>
      <c r="ZV97" s="277">
        <v>0</v>
      </c>
      <c r="ZW97" s="277">
        <v>0</v>
      </c>
      <c r="ZX97" s="277">
        <v>0</v>
      </c>
      <c r="ZY97" s="277">
        <v>0</v>
      </c>
      <c r="ZZ97" s="277">
        <v>5</v>
      </c>
      <c r="AAA97" s="277">
        <v>0</v>
      </c>
      <c r="AAB97" s="277">
        <v>0</v>
      </c>
      <c r="AAC97" s="277">
        <v>2</v>
      </c>
      <c r="AAD97" s="277">
        <v>0</v>
      </c>
      <c r="AAE97" s="277">
        <v>0</v>
      </c>
      <c r="AAF97" s="277">
        <v>25</v>
      </c>
      <c r="AAG97" s="277">
        <v>0</v>
      </c>
      <c r="AAH97" s="277">
        <v>0</v>
      </c>
      <c r="AAI97" s="277">
        <v>0</v>
      </c>
      <c r="AAJ97" s="277">
        <v>0</v>
      </c>
      <c r="AAK97" s="277">
        <v>0</v>
      </c>
      <c r="AAL97" s="277">
        <v>0</v>
      </c>
      <c r="AAM97" s="277">
        <v>0</v>
      </c>
      <c r="AAN97" s="277">
        <v>0</v>
      </c>
      <c r="AAO97" s="277">
        <v>0</v>
      </c>
      <c r="AAP97" s="277">
        <v>0</v>
      </c>
      <c r="AAQ97" s="277">
        <v>0</v>
      </c>
      <c r="AAR97" s="277">
        <v>0</v>
      </c>
      <c r="AAS97" s="277">
        <v>0</v>
      </c>
      <c r="AAT97" s="181"/>
    </row>
    <row r="98" spans="1:722" ht="15" thickBot="1" x14ac:dyDescent="0.35">
      <c r="C98">
        <f>VLOOKUP($F98,Old!$C$23:$G$42,5,FALSE)</f>
        <v>1</v>
      </c>
      <c r="D98" s="3" t="s">
        <v>299</v>
      </c>
      <c r="F98" s="3">
        <v>666541</v>
      </c>
      <c r="G98" s="3" t="s">
        <v>299</v>
      </c>
      <c r="H98" s="262" t="str">
        <f t="shared" si="143"/>
        <v/>
      </c>
      <c r="I98" s="291" t="str">
        <f t="shared" si="143"/>
        <v/>
      </c>
      <c r="J98" s="292" t="str">
        <f t="shared" si="143"/>
        <v/>
      </c>
      <c r="K98" s="262" t="str" cm="1">
        <f t="array" ref="K98">IFERROR(_xlfn.STDEV.S(IF(($AA$19:$AAN$19=K$20)*($AF98:$AAS98&gt;10), $AF98:$AAS98)),"")</f>
        <v/>
      </c>
      <c r="L98" s="291" t="str" cm="1">
        <f t="array" ref="L98">IFERROR(_xlfn.STDEV.S(IF(($AA$19:$AAN$19=L$20)*($AF98:$AAS98&gt;10), $AF98:$AAS98)),"")</f>
        <v/>
      </c>
      <c r="M98" s="292" t="str" cm="1">
        <f t="array" ref="M98">IFERROR(_xlfn.STDEV.S(IF(($AA$19:$AAN$19=M$20)*($AF98:$AAS98&gt;10), $AF98:$AAS98)),"")</f>
        <v/>
      </c>
      <c r="N98" s="262">
        <f t="shared" si="144"/>
        <v>0</v>
      </c>
      <c r="O98" s="291">
        <f t="shared" si="144"/>
        <v>0</v>
      </c>
      <c r="P98" s="292">
        <f t="shared" si="144"/>
        <v>0</v>
      </c>
      <c r="Q98" s="262" t="str">
        <f t="shared" si="146"/>
        <v/>
      </c>
      <c r="R98" s="291" t="str">
        <f t="shared" si="146"/>
        <v/>
      </c>
      <c r="S98" s="291" t="str">
        <f t="shared" si="146"/>
        <v/>
      </c>
      <c r="T98" s="291" t="str">
        <f t="shared" si="146"/>
        <v/>
      </c>
      <c r="U98" s="292" t="str">
        <f t="shared" si="146"/>
        <v/>
      </c>
      <c r="V98" s="262" t="str">
        <f t="shared" si="146"/>
        <v/>
      </c>
      <c r="W98" s="291" t="str">
        <f t="shared" si="146"/>
        <v/>
      </c>
      <c r="X98" s="291" t="str">
        <f t="shared" si="146"/>
        <v/>
      </c>
      <c r="Y98" s="291" t="str">
        <f t="shared" si="146"/>
        <v/>
      </c>
      <c r="Z98" s="292" t="str">
        <f t="shared" si="146"/>
        <v/>
      </c>
      <c r="AA98" s="262" t="str">
        <f t="shared" si="146"/>
        <v/>
      </c>
      <c r="AB98" s="291" t="str">
        <f t="shared" si="146"/>
        <v/>
      </c>
      <c r="AC98" s="291" t="str">
        <f t="shared" si="146"/>
        <v/>
      </c>
      <c r="AD98" s="291" t="str">
        <f t="shared" si="146"/>
        <v/>
      </c>
      <c r="AE98" s="292" t="str">
        <f t="shared" si="146"/>
        <v/>
      </c>
      <c r="AF98" s="277">
        <v>0</v>
      </c>
      <c r="AG98" s="277">
        <v>0</v>
      </c>
      <c r="AH98" s="277">
        <v>0</v>
      </c>
      <c r="AI98" s="277">
        <v>0</v>
      </c>
      <c r="AJ98" s="277">
        <v>0</v>
      </c>
      <c r="AK98" s="277">
        <v>0</v>
      </c>
      <c r="AL98" s="277">
        <v>0</v>
      </c>
      <c r="AM98" s="277">
        <v>0</v>
      </c>
      <c r="AN98" s="277">
        <v>0</v>
      </c>
      <c r="AO98" s="277">
        <v>0</v>
      </c>
      <c r="AP98" s="277">
        <v>0</v>
      </c>
      <c r="AQ98" s="277">
        <v>0</v>
      </c>
      <c r="AR98" s="277">
        <v>0</v>
      </c>
      <c r="AS98" s="277">
        <v>0</v>
      </c>
      <c r="AT98" s="277">
        <v>0</v>
      </c>
      <c r="AU98" s="277">
        <v>0</v>
      </c>
      <c r="AV98" s="277">
        <v>0</v>
      </c>
      <c r="AW98" s="277">
        <v>0</v>
      </c>
      <c r="AX98" s="277">
        <v>0</v>
      </c>
      <c r="AY98" s="277">
        <v>0</v>
      </c>
      <c r="AZ98" s="277">
        <v>0</v>
      </c>
      <c r="BA98" s="277">
        <v>0</v>
      </c>
      <c r="BB98" s="277">
        <v>0</v>
      </c>
      <c r="BC98" s="277">
        <v>0</v>
      </c>
      <c r="BD98" s="277">
        <v>0</v>
      </c>
      <c r="BE98" s="277">
        <v>0</v>
      </c>
      <c r="BF98" s="277">
        <v>0</v>
      </c>
      <c r="BG98" s="277">
        <v>0</v>
      </c>
      <c r="BH98" s="277">
        <v>0</v>
      </c>
      <c r="BI98" s="277">
        <v>0</v>
      </c>
      <c r="BJ98" s="277">
        <v>0</v>
      </c>
      <c r="BK98" s="277">
        <v>0</v>
      </c>
      <c r="BL98" s="277">
        <v>0</v>
      </c>
      <c r="BM98" s="277">
        <v>0</v>
      </c>
      <c r="BN98" s="277">
        <v>0</v>
      </c>
      <c r="BO98" s="277">
        <v>0</v>
      </c>
      <c r="BP98" s="277">
        <v>0</v>
      </c>
      <c r="BQ98" s="277">
        <v>0</v>
      </c>
      <c r="BR98" s="277">
        <v>0</v>
      </c>
      <c r="BS98" s="277">
        <v>0</v>
      </c>
      <c r="BT98" s="277">
        <v>0</v>
      </c>
      <c r="BU98" s="277">
        <v>0</v>
      </c>
      <c r="BV98" s="277">
        <v>0</v>
      </c>
      <c r="BW98" s="277">
        <v>0</v>
      </c>
      <c r="BX98" s="277">
        <v>0</v>
      </c>
      <c r="BY98" s="277">
        <v>0</v>
      </c>
      <c r="BZ98" s="277">
        <v>0</v>
      </c>
      <c r="CA98" s="277">
        <v>0</v>
      </c>
      <c r="CB98" s="277">
        <v>0</v>
      </c>
      <c r="CC98" s="277">
        <v>0</v>
      </c>
      <c r="CD98" s="277">
        <v>0</v>
      </c>
      <c r="CE98" s="277">
        <v>0</v>
      </c>
      <c r="CF98" s="277">
        <v>0</v>
      </c>
      <c r="CG98" s="277">
        <v>0</v>
      </c>
      <c r="CH98" s="277">
        <v>0</v>
      </c>
      <c r="CI98" s="277">
        <v>0</v>
      </c>
      <c r="CJ98" s="277">
        <v>0</v>
      </c>
      <c r="CK98" s="277">
        <v>0</v>
      </c>
      <c r="CL98" s="277">
        <v>0</v>
      </c>
      <c r="CM98" s="277">
        <v>0</v>
      </c>
      <c r="CN98" s="277">
        <v>0</v>
      </c>
      <c r="CO98" s="277">
        <v>0</v>
      </c>
      <c r="CP98" s="277">
        <v>0</v>
      </c>
      <c r="CQ98" s="277">
        <v>0</v>
      </c>
      <c r="CR98" s="277">
        <v>0</v>
      </c>
      <c r="CS98" s="277">
        <v>0</v>
      </c>
      <c r="CT98" s="277">
        <v>0</v>
      </c>
      <c r="CU98" s="277">
        <v>0</v>
      </c>
      <c r="CV98" s="277">
        <v>0</v>
      </c>
      <c r="CW98" s="277">
        <v>0</v>
      </c>
      <c r="CX98" s="277">
        <v>0</v>
      </c>
      <c r="CY98" s="277">
        <v>0</v>
      </c>
      <c r="CZ98" s="277">
        <v>0</v>
      </c>
      <c r="DA98" s="277">
        <v>0</v>
      </c>
      <c r="DB98" s="277">
        <v>0</v>
      </c>
      <c r="DC98" s="277">
        <v>0</v>
      </c>
      <c r="DD98" s="277">
        <v>0</v>
      </c>
      <c r="DE98" s="277">
        <v>0</v>
      </c>
      <c r="DF98" s="277">
        <v>0</v>
      </c>
      <c r="DG98" s="277">
        <v>0</v>
      </c>
      <c r="DH98" s="277">
        <v>0</v>
      </c>
      <c r="DI98" s="277">
        <v>0</v>
      </c>
      <c r="DJ98" s="277">
        <v>0</v>
      </c>
      <c r="DK98" s="277">
        <v>0</v>
      </c>
      <c r="DL98" s="277">
        <v>0</v>
      </c>
      <c r="DM98" s="277">
        <v>0</v>
      </c>
      <c r="DN98" s="277">
        <v>0</v>
      </c>
      <c r="DO98" s="277">
        <v>0</v>
      </c>
      <c r="DP98" s="277">
        <v>0</v>
      </c>
      <c r="DQ98" s="277">
        <v>0</v>
      </c>
      <c r="DR98" s="277">
        <v>0</v>
      </c>
      <c r="DS98" s="277">
        <v>0</v>
      </c>
      <c r="DT98" s="277">
        <v>0</v>
      </c>
      <c r="DU98" s="277">
        <v>0</v>
      </c>
      <c r="DV98" s="277">
        <v>0</v>
      </c>
      <c r="DW98" s="277">
        <v>0</v>
      </c>
      <c r="DX98" s="277">
        <v>0</v>
      </c>
      <c r="DY98" s="277">
        <v>0</v>
      </c>
      <c r="DZ98" s="277">
        <v>0</v>
      </c>
      <c r="EA98" s="277">
        <v>0</v>
      </c>
      <c r="EB98" s="277">
        <v>0</v>
      </c>
      <c r="EC98" s="277">
        <v>0</v>
      </c>
      <c r="ED98" s="277">
        <v>0</v>
      </c>
      <c r="EE98" s="277">
        <v>0</v>
      </c>
      <c r="EF98" s="277">
        <v>0</v>
      </c>
      <c r="EG98" s="277">
        <v>0</v>
      </c>
      <c r="EH98" s="277">
        <v>0</v>
      </c>
      <c r="EI98" s="277">
        <v>0</v>
      </c>
      <c r="EJ98" s="277">
        <v>0</v>
      </c>
      <c r="EK98" s="277">
        <v>0</v>
      </c>
      <c r="EL98" s="277">
        <v>0</v>
      </c>
      <c r="EM98" s="277">
        <v>0</v>
      </c>
      <c r="EN98" s="277">
        <v>0</v>
      </c>
      <c r="EO98" s="277">
        <v>0</v>
      </c>
      <c r="EP98" s="277">
        <v>0</v>
      </c>
      <c r="EQ98" s="277">
        <v>0</v>
      </c>
      <c r="ER98" s="277">
        <v>0</v>
      </c>
      <c r="ES98" s="277">
        <v>0</v>
      </c>
      <c r="ET98" s="277">
        <v>0</v>
      </c>
      <c r="EU98" s="277">
        <v>0</v>
      </c>
      <c r="EV98" s="277">
        <v>0</v>
      </c>
      <c r="EW98" s="277">
        <v>0</v>
      </c>
      <c r="EX98" s="277">
        <v>0</v>
      </c>
      <c r="EY98" s="277">
        <v>0</v>
      </c>
      <c r="EZ98" s="277">
        <v>0</v>
      </c>
      <c r="FA98" s="277">
        <v>0</v>
      </c>
      <c r="FB98" s="277">
        <v>0</v>
      </c>
      <c r="FC98" s="277">
        <v>0</v>
      </c>
      <c r="FD98" s="277">
        <v>0</v>
      </c>
      <c r="FE98" s="277">
        <v>0</v>
      </c>
      <c r="FF98" s="277">
        <v>0</v>
      </c>
      <c r="FG98" s="277">
        <v>0</v>
      </c>
      <c r="FH98" s="277">
        <v>0</v>
      </c>
      <c r="FI98" s="277">
        <v>0</v>
      </c>
      <c r="FJ98" s="277">
        <v>0</v>
      </c>
      <c r="FK98" s="277">
        <v>0</v>
      </c>
      <c r="FL98" s="277">
        <v>0</v>
      </c>
      <c r="FM98" s="277">
        <v>0</v>
      </c>
      <c r="FN98" s="277">
        <v>0</v>
      </c>
      <c r="FO98" s="277">
        <v>0</v>
      </c>
      <c r="FP98" s="277">
        <v>0</v>
      </c>
      <c r="FQ98" s="277">
        <v>0</v>
      </c>
      <c r="FR98" s="277">
        <v>0</v>
      </c>
      <c r="FS98" s="277">
        <v>0</v>
      </c>
      <c r="FT98" s="277">
        <v>0</v>
      </c>
      <c r="FU98" s="277">
        <v>0</v>
      </c>
      <c r="FV98" s="277">
        <v>0</v>
      </c>
      <c r="FW98" s="277">
        <v>0</v>
      </c>
      <c r="FX98" s="277">
        <v>0</v>
      </c>
      <c r="FY98" s="277">
        <v>0</v>
      </c>
      <c r="FZ98" s="277">
        <v>0</v>
      </c>
      <c r="GA98" s="277">
        <v>0</v>
      </c>
      <c r="GB98" s="277">
        <v>0</v>
      </c>
      <c r="GC98" s="277">
        <v>0</v>
      </c>
      <c r="GD98" s="277">
        <v>0</v>
      </c>
      <c r="GE98" s="277">
        <v>0</v>
      </c>
      <c r="GF98" s="277">
        <v>0</v>
      </c>
      <c r="GG98" s="277">
        <v>0</v>
      </c>
      <c r="GH98" s="277">
        <v>0</v>
      </c>
      <c r="GI98" s="277">
        <v>0</v>
      </c>
      <c r="GJ98" s="277">
        <v>0</v>
      </c>
      <c r="GK98" s="277">
        <v>0</v>
      </c>
      <c r="GL98" s="277">
        <v>0</v>
      </c>
      <c r="GM98" s="277">
        <v>0</v>
      </c>
      <c r="GN98" s="277">
        <v>0</v>
      </c>
      <c r="GO98" s="277">
        <v>0</v>
      </c>
      <c r="GP98" s="277">
        <v>0</v>
      </c>
      <c r="GQ98" s="277">
        <v>0</v>
      </c>
      <c r="GR98" s="277">
        <v>0</v>
      </c>
      <c r="GS98" s="277">
        <v>0</v>
      </c>
      <c r="GT98" s="277">
        <v>0</v>
      </c>
      <c r="GU98" s="277">
        <v>0</v>
      </c>
      <c r="GV98" s="277">
        <v>0</v>
      </c>
      <c r="GW98" s="277">
        <v>0</v>
      </c>
      <c r="GX98" s="277">
        <v>0</v>
      </c>
      <c r="GY98" s="277">
        <v>0</v>
      </c>
      <c r="GZ98" s="277">
        <v>0</v>
      </c>
      <c r="HA98" s="277">
        <v>0</v>
      </c>
      <c r="HB98" s="277">
        <v>0</v>
      </c>
      <c r="HC98" s="277">
        <v>0</v>
      </c>
      <c r="HD98" s="277">
        <v>0</v>
      </c>
      <c r="HE98" s="277">
        <v>0</v>
      </c>
      <c r="HF98" s="277">
        <v>0</v>
      </c>
      <c r="HG98" s="277">
        <v>0</v>
      </c>
      <c r="HH98" s="277">
        <v>0</v>
      </c>
      <c r="HI98" s="277">
        <v>0</v>
      </c>
      <c r="HJ98" s="277">
        <v>0</v>
      </c>
      <c r="HK98" s="277">
        <v>0</v>
      </c>
      <c r="HL98" s="277">
        <v>0</v>
      </c>
      <c r="HM98" s="277">
        <v>0</v>
      </c>
      <c r="HN98" s="277">
        <v>0</v>
      </c>
      <c r="HO98" s="277">
        <v>0</v>
      </c>
      <c r="HP98" s="277">
        <v>0</v>
      </c>
      <c r="HQ98" s="277">
        <v>0</v>
      </c>
      <c r="HR98" s="277">
        <v>0</v>
      </c>
      <c r="HS98" s="277">
        <v>0</v>
      </c>
      <c r="HT98" s="277">
        <v>0</v>
      </c>
      <c r="HU98" s="277">
        <v>0</v>
      </c>
      <c r="HV98" s="277">
        <v>0</v>
      </c>
      <c r="HW98" s="277">
        <v>0</v>
      </c>
      <c r="HX98" s="277">
        <v>0</v>
      </c>
      <c r="HY98" s="277">
        <v>0</v>
      </c>
      <c r="HZ98" s="277">
        <v>0</v>
      </c>
      <c r="IA98" s="277">
        <v>0</v>
      </c>
      <c r="IB98" s="277">
        <v>0</v>
      </c>
      <c r="IC98" s="277">
        <v>0</v>
      </c>
      <c r="ID98" s="277">
        <v>0</v>
      </c>
      <c r="IE98" s="277">
        <v>0</v>
      </c>
      <c r="IF98" s="277">
        <v>0</v>
      </c>
      <c r="IG98" s="277">
        <v>0</v>
      </c>
      <c r="IH98" s="277">
        <v>0</v>
      </c>
      <c r="II98" s="277">
        <v>0</v>
      </c>
      <c r="IJ98" s="277">
        <v>0</v>
      </c>
      <c r="IK98" s="277">
        <v>0</v>
      </c>
      <c r="IL98" s="277">
        <v>0</v>
      </c>
      <c r="IM98" s="277">
        <v>0</v>
      </c>
      <c r="IN98" s="277">
        <v>0</v>
      </c>
      <c r="IO98" s="277">
        <v>0</v>
      </c>
      <c r="IP98" s="277">
        <v>0</v>
      </c>
      <c r="IQ98" s="277">
        <v>0</v>
      </c>
      <c r="IR98" s="277">
        <v>0</v>
      </c>
      <c r="IS98" s="277">
        <v>0</v>
      </c>
      <c r="IT98" s="277">
        <v>0</v>
      </c>
      <c r="IU98" s="277">
        <v>0</v>
      </c>
      <c r="IV98" s="277">
        <v>0</v>
      </c>
      <c r="IW98" s="277">
        <v>0</v>
      </c>
      <c r="IX98" s="277">
        <v>0</v>
      </c>
      <c r="IY98" s="277">
        <v>0</v>
      </c>
      <c r="IZ98" s="277">
        <v>0</v>
      </c>
      <c r="JA98" s="277">
        <v>0</v>
      </c>
      <c r="JB98" s="277">
        <v>0</v>
      </c>
      <c r="JC98" s="277">
        <v>0</v>
      </c>
      <c r="JD98" s="277">
        <v>0</v>
      </c>
      <c r="JE98" s="277">
        <v>0</v>
      </c>
      <c r="JF98" s="277">
        <v>0</v>
      </c>
      <c r="JG98" s="277">
        <v>0</v>
      </c>
      <c r="JH98" s="277">
        <v>0</v>
      </c>
      <c r="JI98" s="277">
        <v>0</v>
      </c>
      <c r="JJ98" s="277">
        <v>0</v>
      </c>
      <c r="JK98" s="277">
        <v>0</v>
      </c>
      <c r="JL98" s="277">
        <v>0</v>
      </c>
      <c r="JM98" s="277">
        <v>0</v>
      </c>
      <c r="JN98" s="277">
        <v>0</v>
      </c>
      <c r="JO98" s="277">
        <v>0</v>
      </c>
      <c r="JP98" s="277">
        <v>0</v>
      </c>
      <c r="JQ98" s="277">
        <v>0</v>
      </c>
      <c r="JR98" s="277">
        <v>0</v>
      </c>
      <c r="JS98" s="277">
        <v>0</v>
      </c>
      <c r="JT98" s="277">
        <v>0</v>
      </c>
      <c r="JU98" s="277">
        <v>0</v>
      </c>
      <c r="JV98" s="277">
        <v>0</v>
      </c>
      <c r="JW98" s="277">
        <v>0</v>
      </c>
      <c r="JX98" s="277">
        <v>0</v>
      </c>
      <c r="JY98" s="277">
        <v>0</v>
      </c>
      <c r="JZ98" s="277">
        <v>0</v>
      </c>
      <c r="KA98" s="277">
        <v>0</v>
      </c>
      <c r="KB98" s="277">
        <v>0</v>
      </c>
      <c r="KC98" s="277">
        <v>0</v>
      </c>
      <c r="KD98" s="277">
        <v>0</v>
      </c>
      <c r="KE98" s="277">
        <v>0</v>
      </c>
      <c r="KF98" s="277">
        <v>0</v>
      </c>
      <c r="KG98" s="277">
        <v>0</v>
      </c>
      <c r="KH98" s="277">
        <v>0</v>
      </c>
      <c r="KI98" s="277">
        <v>0</v>
      </c>
      <c r="KJ98" s="277">
        <v>0</v>
      </c>
      <c r="KK98" s="277">
        <v>0</v>
      </c>
      <c r="KL98" s="277">
        <v>0</v>
      </c>
      <c r="KM98" s="277">
        <v>0</v>
      </c>
      <c r="KN98" s="277">
        <v>0</v>
      </c>
      <c r="KO98" s="277">
        <v>0</v>
      </c>
      <c r="KP98" s="277">
        <v>0</v>
      </c>
      <c r="KQ98" s="277">
        <v>0</v>
      </c>
      <c r="KR98" s="277">
        <v>0</v>
      </c>
      <c r="KS98" s="277">
        <v>0</v>
      </c>
      <c r="KT98" s="277">
        <v>0</v>
      </c>
      <c r="KU98" s="277">
        <v>0</v>
      </c>
      <c r="KV98" s="277">
        <v>0</v>
      </c>
      <c r="KW98" s="277">
        <v>0</v>
      </c>
      <c r="KX98" s="277">
        <v>0</v>
      </c>
      <c r="KY98" s="277">
        <v>0</v>
      </c>
      <c r="KZ98" s="277">
        <v>0</v>
      </c>
      <c r="LA98" s="277">
        <v>0</v>
      </c>
      <c r="LB98" s="277">
        <v>0</v>
      </c>
      <c r="LC98" s="277">
        <v>0</v>
      </c>
      <c r="LD98" s="277">
        <v>0</v>
      </c>
      <c r="LE98" s="277">
        <v>0</v>
      </c>
      <c r="LF98" s="277">
        <v>0</v>
      </c>
      <c r="LG98" s="277">
        <v>0</v>
      </c>
      <c r="LH98" s="277">
        <v>0</v>
      </c>
      <c r="LI98" s="277">
        <v>0</v>
      </c>
      <c r="LJ98" s="277">
        <v>0</v>
      </c>
      <c r="LK98" s="277">
        <v>0</v>
      </c>
      <c r="LL98" s="277">
        <v>0</v>
      </c>
      <c r="LM98" s="277">
        <v>0</v>
      </c>
      <c r="LN98" s="277">
        <v>0</v>
      </c>
      <c r="LO98" s="277">
        <v>0</v>
      </c>
      <c r="LP98" s="277">
        <v>0</v>
      </c>
      <c r="LQ98" s="277">
        <v>0</v>
      </c>
      <c r="LR98" s="277">
        <v>0</v>
      </c>
      <c r="LS98" s="277">
        <v>0</v>
      </c>
      <c r="LT98" s="277">
        <v>0</v>
      </c>
      <c r="LU98" s="277">
        <v>0</v>
      </c>
      <c r="LV98" s="277">
        <v>0</v>
      </c>
      <c r="LW98" s="277">
        <v>0</v>
      </c>
      <c r="LX98" s="277">
        <v>0</v>
      </c>
      <c r="LY98" s="277">
        <v>0</v>
      </c>
      <c r="LZ98" s="277">
        <v>0</v>
      </c>
      <c r="MA98" s="277">
        <v>0</v>
      </c>
      <c r="MB98" s="277">
        <v>0</v>
      </c>
      <c r="MC98" s="277">
        <v>0</v>
      </c>
      <c r="MD98" s="277">
        <v>0</v>
      </c>
      <c r="ME98" s="277">
        <v>0</v>
      </c>
      <c r="MF98" s="277">
        <v>0</v>
      </c>
      <c r="MG98" s="277">
        <v>0</v>
      </c>
      <c r="MH98" s="277">
        <v>0</v>
      </c>
      <c r="MI98" s="277">
        <v>0</v>
      </c>
      <c r="MJ98" s="277">
        <v>0</v>
      </c>
      <c r="MK98" s="277">
        <v>0</v>
      </c>
      <c r="ML98" s="277">
        <v>0</v>
      </c>
      <c r="MM98" s="277">
        <v>0</v>
      </c>
      <c r="MN98" s="277">
        <v>0</v>
      </c>
      <c r="MO98" s="277">
        <v>0</v>
      </c>
      <c r="MP98" s="277">
        <v>0</v>
      </c>
      <c r="MQ98" s="277">
        <v>0</v>
      </c>
      <c r="MR98" s="277">
        <v>0</v>
      </c>
      <c r="MS98" s="277">
        <v>0</v>
      </c>
      <c r="MT98" s="277">
        <v>0</v>
      </c>
      <c r="MU98" s="277">
        <v>0</v>
      </c>
      <c r="MV98" s="277">
        <v>0</v>
      </c>
      <c r="MW98" s="277">
        <v>0</v>
      </c>
      <c r="MX98" s="277">
        <v>0</v>
      </c>
      <c r="MY98" s="277">
        <v>0</v>
      </c>
      <c r="MZ98" s="277">
        <v>0</v>
      </c>
      <c r="NA98" s="277">
        <v>0</v>
      </c>
      <c r="NB98" s="277">
        <v>0</v>
      </c>
      <c r="NC98" s="277">
        <v>0</v>
      </c>
      <c r="ND98" s="277">
        <v>0</v>
      </c>
      <c r="NE98" s="277">
        <v>0</v>
      </c>
      <c r="NF98" s="277">
        <v>0</v>
      </c>
      <c r="NG98" s="277">
        <v>0</v>
      </c>
      <c r="NH98" s="277">
        <v>0</v>
      </c>
      <c r="NI98" s="277">
        <v>0</v>
      </c>
      <c r="NJ98" s="277">
        <v>0</v>
      </c>
      <c r="NK98" s="277">
        <v>0</v>
      </c>
      <c r="NL98" s="277">
        <v>0</v>
      </c>
      <c r="NM98" s="277">
        <v>0</v>
      </c>
      <c r="NN98" s="277">
        <v>0</v>
      </c>
      <c r="NO98" s="277">
        <v>0</v>
      </c>
      <c r="NP98" s="277">
        <v>0</v>
      </c>
      <c r="NQ98" s="277">
        <v>0</v>
      </c>
      <c r="NR98" s="277">
        <v>0</v>
      </c>
      <c r="NS98" s="277">
        <v>0</v>
      </c>
      <c r="NT98" s="277">
        <v>0</v>
      </c>
      <c r="NU98" s="277">
        <v>0</v>
      </c>
      <c r="NV98" s="277">
        <v>0</v>
      </c>
      <c r="NW98" s="277">
        <v>0</v>
      </c>
      <c r="NX98" s="277">
        <v>0</v>
      </c>
      <c r="NY98" s="277">
        <v>0</v>
      </c>
      <c r="NZ98" s="277">
        <v>0</v>
      </c>
      <c r="OA98" s="277">
        <v>0</v>
      </c>
      <c r="OB98" s="277">
        <v>0</v>
      </c>
      <c r="OC98" s="277">
        <v>0</v>
      </c>
      <c r="OD98" s="277">
        <v>0</v>
      </c>
      <c r="OE98" s="277">
        <v>0</v>
      </c>
      <c r="OF98" s="277">
        <v>0</v>
      </c>
      <c r="OG98" s="277">
        <v>0</v>
      </c>
      <c r="OH98" s="277">
        <v>0</v>
      </c>
      <c r="OI98" s="277">
        <v>0</v>
      </c>
      <c r="OJ98" s="277">
        <v>0</v>
      </c>
      <c r="OK98" s="277">
        <v>0</v>
      </c>
      <c r="OL98" s="277">
        <v>0</v>
      </c>
      <c r="OM98" s="277">
        <v>0</v>
      </c>
      <c r="ON98" s="277">
        <v>0</v>
      </c>
      <c r="OO98" s="277">
        <v>0</v>
      </c>
      <c r="OP98" s="277">
        <v>0</v>
      </c>
      <c r="OQ98" s="277">
        <v>0</v>
      </c>
      <c r="OR98" s="277">
        <v>0</v>
      </c>
      <c r="OS98" s="277">
        <v>0</v>
      </c>
      <c r="OT98" s="277">
        <v>0</v>
      </c>
      <c r="OU98" s="277">
        <v>0</v>
      </c>
      <c r="OV98" s="277">
        <v>0</v>
      </c>
      <c r="OW98" s="277">
        <v>0</v>
      </c>
      <c r="OX98" s="277">
        <v>0</v>
      </c>
      <c r="OY98" s="277">
        <v>0</v>
      </c>
      <c r="OZ98" s="277">
        <v>0</v>
      </c>
      <c r="PA98" s="277">
        <v>0</v>
      </c>
      <c r="PB98" s="277">
        <v>0</v>
      </c>
      <c r="PC98" s="277">
        <v>0</v>
      </c>
      <c r="PD98" s="277">
        <v>0</v>
      </c>
      <c r="PE98" s="277">
        <v>0</v>
      </c>
      <c r="PF98" s="277">
        <v>0</v>
      </c>
      <c r="PG98" s="277">
        <v>0</v>
      </c>
      <c r="PH98" s="277">
        <v>0</v>
      </c>
      <c r="PI98" s="277">
        <v>0</v>
      </c>
      <c r="PJ98" s="277">
        <v>0</v>
      </c>
      <c r="PK98" s="277">
        <v>0</v>
      </c>
      <c r="PL98" s="277">
        <v>0</v>
      </c>
      <c r="PM98" s="277">
        <v>0</v>
      </c>
      <c r="PN98" s="277">
        <v>0</v>
      </c>
      <c r="PO98" s="277">
        <v>0</v>
      </c>
      <c r="PP98" s="277">
        <v>0</v>
      </c>
      <c r="PQ98" s="277">
        <v>0</v>
      </c>
      <c r="PR98" s="277">
        <v>0</v>
      </c>
      <c r="PS98" s="277">
        <v>0</v>
      </c>
      <c r="PT98" s="277">
        <v>0</v>
      </c>
      <c r="PU98" s="277">
        <v>0</v>
      </c>
      <c r="PV98" s="277">
        <v>0</v>
      </c>
      <c r="PW98" s="277">
        <v>0</v>
      </c>
      <c r="PX98" s="277">
        <v>0</v>
      </c>
      <c r="PY98" s="277">
        <v>0</v>
      </c>
      <c r="PZ98" s="277">
        <v>0</v>
      </c>
      <c r="QA98" s="277">
        <v>0</v>
      </c>
      <c r="QB98" s="277">
        <v>0</v>
      </c>
      <c r="QC98" s="277">
        <v>0</v>
      </c>
      <c r="QD98" s="277">
        <v>0</v>
      </c>
      <c r="QE98" s="277">
        <v>0</v>
      </c>
      <c r="QF98" s="277">
        <v>0</v>
      </c>
      <c r="QG98" s="277">
        <v>0</v>
      </c>
      <c r="QH98" s="277">
        <v>0</v>
      </c>
      <c r="QI98" s="277">
        <v>0</v>
      </c>
      <c r="QJ98" s="277">
        <v>0</v>
      </c>
      <c r="QK98" s="277">
        <v>0</v>
      </c>
      <c r="QL98" s="277">
        <v>0</v>
      </c>
      <c r="QM98" s="277">
        <v>0</v>
      </c>
      <c r="QN98" s="277">
        <v>0</v>
      </c>
      <c r="QO98" s="277">
        <v>0</v>
      </c>
      <c r="QP98" s="277">
        <v>0</v>
      </c>
      <c r="QQ98" s="277">
        <v>0</v>
      </c>
      <c r="QR98" s="277">
        <v>0</v>
      </c>
      <c r="QS98" s="277">
        <v>0</v>
      </c>
      <c r="QT98" s="277">
        <v>0</v>
      </c>
      <c r="QU98" s="277">
        <v>0</v>
      </c>
      <c r="QV98" s="277">
        <v>0</v>
      </c>
      <c r="QW98" s="277">
        <v>0</v>
      </c>
      <c r="QX98" s="277">
        <v>0</v>
      </c>
      <c r="QY98" s="277">
        <v>0</v>
      </c>
      <c r="QZ98" s="277">
        <v>0</v>
      </c>
      <c r="RA98" s="277">
        <v>0</v>
      </c>
      <c r="RB98" s="277">
        <v>0</v>
      </c>
      <c r="RC98" s="277">
        <v>0</v>
      </c>
      <c r="RD98" s="277">
        <v>0</v>
      </c>
      <c r="RE98" s="277">
        <v>0</v>
      </c>
      <c r="RF98" s="277">
        <v>0</v>
      </c>
      <c r="RG98" s="277">
        <v>0</v>
      </c>
      <c r="RH98" s="277">
        <v>0</v>
      </c>
      <c r="RI98" s="277">
        <v>0</v>
      </c>
      <c r="RJ98" s="277">
        <v>0</v>
      </c>
      <c r="RK98" s="277">
        <v>0</v>
      </c>
      <c r="RL98" s="277">
        <v>0</v>
      </c>
      <c r="RM98" s="277">
        <v>0</v>
      </c>
      <c r="RN98" s="277">
        <v>0</v>
      </c>
      <c r="RO98" s="277">
        <v>0</v>
      </c>
      <c r="RP98" s="277">
        <v>0</v>
      </c>
      <c r="RQ98" s="277">
        <v>0</v>
      </c>
      <c r="RR98" s="277">
        <v>0</v>
      </c>
      <c r="RS98" s="277">
        <v>0</v>
      </c>
      <c r="RT98" s="277">
        <v>0</v>
      </c>
      <c r="RU98" s="277">
        <v>0</v>
      </c>
      <c r="RV98" s="277">
        <v>0</v>
      </c>
      <c r="RW98" s="277">
        <v>0</v>
      </c>
      <c r="RX98" s="277">
        <v>0</v>
      </c>
      <c r="RY98" s="277">
        <v>0</v>
      </c>
      <c r="RZ98" s="277">
        <v>0</v>
      </c>
      <c r="SA98" s="277">
        <v>0</v>
      </c>
      <c r="SB98" s="277">
        <v>0</v>
      </c>
      <c r="SC98" s="277">
        <v>0</v>
      </c>
      <c r="SD98" s="277">
        <v>0</v>
      </c>
      <c r="SE98" s="277">
        <v>0</v>
      </c>
      <c r="SF98" s="277">
        <v>0</v>
      </c>
      <c r="SG98" s="277">
        <v>0</v>
      </c>
      <c r="SH98" s="277">
        <v>0</v>
      </c>
      <c r="SI98" s="277">
        <v>0</v>
      </c>
      <c r="SJ98" s="277">
        <v>0</v>
      </c>
      <c r="SK98" s="277">
        <v>0</v>
      </c>
      <c r="SL98" s="277">
        <v>0</v>
      </c>
      <c r="SM98" s="277">
        <v>0</v>
      </c>
      <c r="SN98" s="277">
        <v>0</v>
      </c>
      <c r="SO98" s="277">
        <v>0</v>
      </c>
      <c r="SP98" s="277">
        <v>0</v>
      </c>
      <c r="SQ98" s="277">
        <v>0</v>
      </c>
      <c r="SR98" s="277">
        <v>0</v>
      </c>
      <c r="SS98" s="277">
        <v>0</v>
      </c>
      <c r="ST98" s="277">
        <v>0</v>
      </c>
      <c r="SU98" s="277">
        <v>0</v>
      </c>
      <c r="SV98" s="277">
        <v>0</v>
      </c>
      <c r="SW98" s="277">
        <v>0</v>
      </c>
      <c r="SX98" s="277">
        <v>0</v>
      </c>
      <c r="SY98" s="277">
        <v>0</v>
      </c>
      <c r="SZ98" s="277">
        <v>0</v>
      </c>
      <c r="TA98" s="277">
        <v>0</v>
      </c>
      <c r="TB98" s="277">
        <v>0</v>
      </c>
      <c r="TC98" s="277">
        <v>0</v>
      </c>
      <c r="TD98" s="277">
        <v>0</v>
      </c>
      <c r="TE98" s="277">
        <v>0</v>
      </c>
      <c r="TF98" s="277">
        <v>0</v>
      </c>
      <c r="TG98" s="277">
        <v>0</v>
      </c>
      <c r="TH98" s="277">
        <v>0</v>
      </c>
      <c r="TI98" s="277">
        <v>0</v>
      </c>
      <c r="TJ98" s="277">
        <v>0</v>
      </c>
      <c r="TK98" s="277">
        <v>0</v>
      </c>
      <c r="TL98" s="277">
        <v>0</v>
      </c>
      <c r="TM98" s="277">
        <v>0</v>
      </c>
      <c r="TN98" s="277">
        <v>0</v>
      </c>
      <c r="TO98" s="277">
        <v>0</v>
      </c>
      <c r="TP98" s="277">
        <v>0</v>
      </c>
      <c r="TQ98" s="277">
        <v>0</v>
      </c>
      <c r="TR98" s="277">
        <v>0</v>
      </c>
      <c r="TS98" s="277">
        <v>0</v>
      </c>
      <c r="TT98" s="277">
        <v>0</v>
      </c>
      <c r="TU98" s="277">
        <v>0</v>
      </c>
      <c r="TV98" s="277">
        <v>0</v>
      </c>
      <c r="TW98" s="277">
        <v>0</v>
      </c>
      <c r="TX98" s="277">
        <v>0</v>
      </c>
      <c r="TY98" s="277">
        <v>0</v>
      </c>
      <c r="TZ98" s="277">
        <v>0</v>
      </c>
      <c r="UA98" s="277">
        <v>0</v>
      </c>
      <c r="UB98" s="277">
        <v>0</v>
      </c>
      <c r="UC98" s="277">
        <v>0</v>
      </c>
      <c r="UD98" s="277">
        <v>0</v>
      </c>
      <c r="UE98" s="277">
        <v>0</v>
      </c>
      <c r="UF98" s="277">
        <v>0</v>
      </c>
      <c r="UG98" s="277">
        <v>0</v>
      </c>
      <c r="UH98" s="277">
        <v>0</v>
      </c>
      <c r="UI98" s="277">
        <v>0</v>
      </c>
      <c r="UJ98" s="277">
        <v>0</v>
      </c>
      <c r="UK98" s="277">
        <v>0</v>
      </c>
      <c r="UL98" s="277">
        <v>0</v>
      </c>
      <c r="UM98" s="277">
        <v>0</v>
      </c>
      <c r="UN98" s="277">
        <v>0</v>
      </c>
      <c r="UO98" s="277">
        <v>0</v>
      </c>
      <c r="UP98" s="277">
        <v>0</v>
      </c>
      <c r="UQ98" s="277">
        <v>0</v>
      </c>
      <c r="UR98" s="277">
        <v>0</v>
      </c>
      <c r="US98" s="277">
        <v>0</v>
      </c>
      <c r="UT98" s="277">
        <v>0</v>
      </c>
      <c r="UU98" s="277">
        <v>0</v>
      </c>
      <c r="UV98" s="277">
        <v>0</v>
      </c>
      <c r="UW98" s="277">
        <v>0</v>
      </c>
      <c r="UX98" s="277">
        <v>0</v>
      </c>
      <c r="UY98" s="277">
        <v>0</v>
      </c>
      <c r="UZ98" s="277">
        <v>0</v>
      </c>
      <c r="VA98" s="277">
        <v>0</v>
      </c>
      <c r="VB98" s="277">
        <v>0</v>
      </c>
      <c r="VC98" s="277">
        <v>0</v>
      </c>
      <c r="VD98" s="277">
        <v>0</v>
      </c>
      <c r="VE98" s="277">
        <v>0</v>
      </c>
      <c r="VF98" s="277">
        <v>0</v>
      </c>
      <c r="VG98" s="277">
        <v>0</v>
      </c>
      <c r="VH98" s="277">
        <v>0</v>
      </c>
      <c r="VI98" s="277">
        <v>0</v>
      </c>
      <c r="VJ98" s="277">
        <v>0</v>
      </c>
      <c r="VK98" s="277">
        <v>0</v>
      </c>
      <c r="VL98" s="277">
        <v>0</v>
      </c>
      <c r="VM98" s="277">
        <v>0</v>
      </c>
      <c r="VN98" s="277">
        <v>0</v>
      </c>
      <c r="VO98" s="277">
        <v>0</v>
      </c>
      <c r="VP98" s="277">
        <v>0</v>
      </c>
      <c r="VQ98" s="277">
        <v>0</v>
      </c>
      <c r="VR98" s="277">
        <v>0</v>
      </c>
      <c r="VS98" s="277">
        <v>0</v>
      </c>
      <c r="VT98" s="277">
        <v>0</v>
      </c>
      <c r="VU98" s="277">
        <v>0</v>
      </c>
      <c r="VV98" s="277">
        <v>0</v>
      </c>
      <c r="VW98" s="277">
        <v>0</v>
      </c>
      <c r="VX98" s="277">
        <v>0</v>
      </c>
      <c r="VY98" s="277">
        <v>0</v>
      </c>
      <c r="VZ98" s="277">
        <v>0</v>
      </c>
      <c r="WA98" s="277">
        <v>0</v>
      </c>
      <c r="WB98" s="277">
        <v>0</v>
      </c>
      <c r="WC98" s="277">
        <v>0</v>
      </c>
      <c r="WD98" s="277">
        <v>0</v>
      </c>
      <c r="WE98" s="277">
        <v>0</v>
      </c>
      <c r="WF98" s="277">
        <v>0</v>
      </c>
      <c r="WG98" s="277">
        <v>0</v>
      </c>
      <c r="WH98" s="277">
        <v>0</v>
      </c>
      <c r="WI98" s="277">
        <v>0</v>
      </c>
      <c r="WJ98" s="277">
        <v>0</v>
      </c>
      <c r="WK98" s="277">
        <v>0</v>
      </c>
      <c r="WL98" s="277">
        <v>0</v>
      </c>
      <c r="WM98" s="277">
        <v>0</v>
      </c>
      <c r="WN98" s="277">
        <v>0</v>
      </c>
      <c r="WO98" s="277">
        <v>0</v>
      </c>
      <c r="WP98" s="277">
        <v>0</v>
      </c>
      <c r="WQ98" s="277">
        <v>0</v>
      </c>
      <c r="WR98" s="277">
        <v>0</v>
      </c>
      <c r="WS98" s="277">
        <v>0</v>
      </c>
      <c r="WT98" s="277">
        <v>0</v>
      </c>
      <c r="WU98" s="277">
        <v>0</v>
      </c>
      <c r="WV98" s="277">
        <v>0</v>
      </c>
      <c r="WW98" s="277">
        <v>0</v>
      </c>
      <c r="WX98" s="277">
        <v>0</v>
      </c>
      <c r="WY98" s="277">
        <v>0</v>
      </c>
      <c r="WZ98" s="277">
        <v>0</v>
      </c>
      <c r="XA98" s="277">
        <v>0</v>
      </c>
      <c r="XB98" s="277">
        <v>0</v>
      </c>
      <c r="XC98" s="277">
        <v>0</v>
      </c>
      <c r="XD98" s="277">
        <v>0</v>
      </c>
      <c r="XE98" s="277">
        <v>0</v>
      </c>
      <c r="XF98" s="277">
        <v>0</v>
      </c>
      <c r="XG98" s="277">
        <v>0</v>
      </c>
      <c r="XH98" s="277">
        <v>0</v>
      </c>
      <c r="XI98" s="277">
        <v>0</v>
      </c>
      <c r="XJ98" s="277">
        <v>0</v>
      </c>
      <c r="XK98" s="277">
        <v>0</v>
      </c>
      <c r="XL98" s="277">
        <v>0</v>
      </c>
      <c r="XM98" s="277">
        <v>0</v>
      </c>
      <c r="XN98" s="277">
        <v>0</v>
      </c>
      <c r="XO98" s="277">
        <v>0</v>
      </c>
      <c r="XP98" s="277">
        <v>0</v>
      </c>
      <c r="XQ98" s="277">
        <v>0</v>
      </c>
      <c r="XR98" s="277">
        <v>0</v>
      </c>
      <c r="XS98" s="277">
        <v>0</v>
      </c>
      <c r="XT98" s="277">
        <v>0</v>
      </c>
      <c r="XU98" s="277">
        <v>0</v>
      </c>
      <c r="XV98" s="277">
        <v>0</v>
      </c>
      <c r="XW98" s="277">
        <v>0</v>
      </c>
      <c r="XX98" s="277">
        <v>0</v>
      </c>
      <c r="XY98" s="277">
        <v>0</v>
      </c>
      <c r="XZ98" s="277">
        <v>0</v>
      </c>
      <c r="YA98" s="277">
        <v>0</v>
      </c>
      <c r="YB98" s="277">
        <v>0</v>
      </c>
      <c r="YC98" s="277">
        <v>0</v>
      </c>
      <c r="YD98" s="277">
        <v>0</v>
      </c>
      <c r="YE98" s="277">
        <v>0</v>
      </c>
      <c r="YF98" s="277">
        <v>0</v>
      </c>
      <c r="YG98" s="277">
        <v>0</v>
      </c>
      <c r="YH98" s="277">
        <v>0</v>
      </c>
      <c r="YI98" s="277">
        <v>0</v>
      </c>
      <c r="YJ98" s="277">
        <v>0</v>
      </c>
      <c r="YK98" s="277">
        <v>0</v>
      </c>
      <c r="YL98" s="277">
        <v>0</v>
      </c>
      <c r="YM98" s="277">
        <v>0</v>
      </c>
      <c r="YN98" s="277">
        <v>0</v>
      </c>
      <c r="YO98" s="277">
        <v>0</v>
      </c>
      <c r="YP98" s="277">
        <v>0</v>
      </c>
      <c r="YQ98" s="277">
        <v>0</v>
      </c>
      <c r="YR98" s="277">
        <v>0</v>
      </c>
      <c r="YS98" s="277">
        <v>0</v>
      </c>
      <c r="YT98" s="277">
        <v>0</v>
      </c>
      <c r="YU98" s="277">
        <v>0</v>
      </c>
      <c r="YV98" s="277">
        <v>0</v>
      </c>
      <c r="YW98" s="277">
        <v>0</v>
      </c>
      <c r="YX98" s="277">
        <v>0</v>
      </c>
      <c r="YY98" s="277">
        <v>0</v>
      </c>
      <c r="YZ98" s="277">
        <v>0</v>
      </c>
      <c r="ZA98" s="277">
        <v>0</v>
      </c>
      <c r="ZB98" s="277">
        <v>0</v>
      </c>
      <c r="ZC98" s="277">
        <v>0</v>
      </c>
      <c r="ZD98" s="277">
        <v>0</v>
      </c>
      <c r="ZE98" s="277">
        <v>0</v>
      </c>
      <c r="ZF98" s="277">
        <v>0</v>
      </c>
      <c r="ZG98" s="277">
        <v>0</v>
      </c>
      <c r="ZH98" s="277">
        <v>0</v>
      </c>
      <c r="ZI98" s="277">
        <v>0</v>
      </c>
      <c r="ZJ98" s="277">
        <v>0</v>
      </c>
      <c r="ZK98" s="277">
        <v>0</v>
      </c>
      <c r="ZL98" s="277">
        <v>0</v>
      </c>
      <c r="ZM98" s="277">
        <v>0</v>
      </c>
      <c r="ZN98" s="277">
        <v>0</v>
      </c>
      <c r="ZO98" s="277">
        <v>0</v>
      </c>
      <c r="ZP98" s="277">
        <v>0</v>
      </c>
      <c r="ZQ98" s="277">
        <v>0</v>
      </c>
      <c r="ZR98" s="277">
        <v>0</v>
      </c>
      <c r="ZS98" s="277">
        <v>0</v>
      </c>
      <c r="ZT98" s="277">
        <v>0</v>
      </c>
      <c r="ZU98" s="277">
        <v>0</v>
      </c>
      <c r="ZV98" s="277">
        <v>0</v>
      </c>
      <c r="ZW98" s="277">
        <v>0</v>
      </c>
      <c r="ZX98" s="277">
        <v>0</v>
      </c>
      <c r="ZY98" s="277">
        <v>0</v>
      </c>
      <c r="ZZ98" s="277">
        <v>0</v>
      </c>
      <c r="AAA98" s="277">
        <v>0</v>
      </c>
      <c r="AAB98" s="277">
        <v>0</v>
      </c>
      <c r="AAC98" s="277">
        <v>0</v>
      </c>
      <c r="AAD98" s="277">
        <v>0</v>
      </c>
      <c r="AAE98" s="277">
        <v>0</v>
      </c>
      <c r="AAF98" s="277">
        <v>0</v>
      </c>
      <c r="AAG98" s="277">
        <v>0</v>
      </c>
      <c r="AAH98" s="277">
        <v>0</v>
      </c>
      <c r="AAI98" s="277">
        <v>0</v>
      </c>
      <c r="AAJ98" s="277">
        <v>0</v>
      </c>
      <c r="AAK98" s="277">
        <v>0</v>
      </c>
      <c r="AAL98" s="277">
        <v>0</v>
      </c>
      <c r="AAM98" s="277">
        <v>0</v>
      </c>
      <c r="AAN98" s="277">
        <v>0</v>
      </c>
      <c r="AAO98" s="277">
        <v>0</v>
      </c>
      <c r="AAP98" s="277">
        <v>0</v>
      </c>
      <c r="AAQ98" s="277">
        <v>0</v>
      </c>
      <c r="AAR98" s="277">
        <v>0</v>
      </c>
      <c r="AAS98" s="277">
        <v>0</v>
      </c>
      <c r="AAT98" s="181"/>
    </row>
    <row r="99" spans="1:722" x14ac:dyDescent="0.3">
      <c r="D99" s="3"/>
      <c r="F99" s="3"/>
      <c r="G99" s="3"/>
      <c r="H99" s="135"/>
      <c r="I99" s="135"/>
      <c r="J99" s="135"/>
      <c r="K99" s="135"/>
      <c r="L99" s="135"/>
      <c r="M99" s="135"/>
      <c r="N99" s="135"/>
      <c r="O99" s="135"/>
      <c r="P99" s="135"/>
      <c r="AD99" t="s">
        <v>481</v>
      </c>
      <c r="AF99" s="277">
        <f t="shared" ref="AF99:CQ99" si="147">SUMPRODUCT(AF79:AF98,$C$79:$C$98)</f>
        <v>0</v>
      </c>
      <c r="AG99" s="277">
        <f t="shared" si="147"/>
        <v>0</v>
      </c>
      <c r="AH99" s="277">
        <f t="shared" si="147"/>
        <v>0</v>
      </c>
      <c r="AI99" s="277">
        <f t="shared" si="147"/>
        <v>0</v>
      </c>
      <c r="AJ99" s="277">
        <f t="shared" si="147"/>
        <v>0</v>
      </c>
      <c r="AK99" s="277">
        <f t="shared" si="147"/>
        <v>0</v>
      </c>
      <c r="AL99" s="277">
        <f t="shared" si="147"/>
        <v>0</v>
      </c>
      <c r="AM99" s="277">
        <f t="shared" si="147"/>
        <v>0</v>
      </c>
      <c r="AN99" s="277">
        <f t="shared" si="147"/>
        <v>0</v>
      </c>
      <c r="AO99" s="277">
        <f t="shared" si="147"/>
        <v>28</v>
      </c>
      <c r="AP99" s="277">
        <f t="shared" si="147"/>
        <v>0</v>
      </c>
      <c r="AQ99" s="277">
        <f t="shared" si="147"/>
        <v>0</v>
      </c>
      <c r="AR99" s="277">
        <f t="shared" si="147"/>
        <v>16.2</v>
      </c>
      <c r="AS99" s="277">
        <f t="shared" si="147"/>
        <v>0</v>
      </c>
      <c r="AT99" s="277">
        <f t="shared" si="147"/>
        <v>0</v>
      </c>
      <c r="AU99" s="277">
        <f t="shared" si="147"/>
        <v>58.800000000000004</v>
      </c>
      <c r="AV99" s="277">
        <f t="shared" si="147"/>
        <v>31.6</v>
      </c>
      <c r="AW99" s="277">
        <f t="shared" si="147"/>
        <v>21.1</v>
      </c>
      <c r="AX99" s="277">
        <f t="shared" si="147"/>
        <v>0</v>
      </c>
      <c r="AY99" s="277">
        <f t="shared" si="147"/>
        <v>34.1</v>
      </c>
      <c r="AZ99" s="277">
        <f t="shared" si="147"/>
        <v>0</v>
      </c>
      <c r="BA99" s="277">
        <f t="shared" si="147"/>
        <v>30.2</v>
      </c>
      <c r="BB99" s="277">
        <f t="shared" si="147"/>
        <v>44.8</v>
      </c>
      <c r="BC99" s="277">
        <f t="shared" si="147"/>
        <v>0</v>
      </c>
      <c r="BD99" s="277">
        <f t="shared" si="147"/>
        <v>0</v>
      </c>
      <c r="BE99" s="277">
        <f t="shared" si="147"/>
        <v>25.5</v>
      </c>
      <c r="BF99" s="277">
        <f t="shared" si="147"/>
        <v>0</v>
      </c>
      <c r="BG99" s="277">
        <f t="shared" si="147"/>
        <v>0</v>
      </c>
      <c r="BH99" s="277">
        <f t="shared" si="147"/>
        <v>4</v>
      </c>
      <c r="BI99" s="277">
        <f t="shared" si="147"/>
        <v>0</v>
      </c>
      <c r="BJ99" s="277">
        <f t="shared" si="147"/>
        <v>36.800000000000004</v>
      </c>
      <c r="BK99" s="277">
        <f t="shared" si="147"/>
        <v>37.950000000000003</v>
      </c>
      <c r="BL99" s="277">
        <f t="shared" si="147"/>
        <v>0</v>
      </c>
      <c r="BM99" s="277">
        <f t="shared" si="147"/>
        <v>0</v>
      </c>
      <c r="BN99" s="277">
        <f t="shared" si="147"/>
        <v>29.6</v>
      </c>
      <c r="BO99" s="277">
        <f t="shared" si="147"/>
        <v>0</v>
      </c>
      <c r="BP99" s="277">
        <f t="shared" si="147"/>
        <v>30.1</v>
      </c>
      <c r="BQ99" s="277">
        <f t="shared" si="147"/>
        <v>50</v>
      </c>
      <c r="BR99" s="277">
        <f t="shared" si="147"/>
        <v>0</v>
      </c>
      <c r="BS99" s="277">
        <f t="shared" si="147"/>
        <v>28.8</v>
      </c>
      <c r="BT99" s="277">
        <f t="shared" si="147"/>
        <v>34.5</v>
      </c>
      <c r="BU99" s="277">
        <f t="shared" si="147"/>
        <v>24.9</v>
      </c>
      <c r="BV99" s="277">
        <f t="shared" si="147"/>
        <v>21.6</v>
      </c>
      <c r="BW99" s="277">
        <f t="shared" si="147"/>
        <v>0</v>
      </c>
      <c r="BX99" s="277">
        <f t="shared" si="147"/>
        <v>0</v>
      </c>
      <c r="BY99" s="277">
        <f t="shared" si="147"/>
        <v>0</v>
      </c>
      <c r="BZ99" s="277">
        <f t="shared" si="147"/>
        <v>0</v>
      </c>
      <c r="CA99" s="277">
        <f t="shared" si="147"/>
        <v>0</v>
      </c>
      <c r="CB99" s="277">
        <f t="shared" si="147"/>
        <v>0</v>
      </c>
      <c r="CC99" s="277">
        <f t="shared" si="147"/>
        <v>21.2</v>
      </c>
      <c r="CD99" s="277">
        <f t="shared" si="147"/>
        <v>21.6</v>
      </c>
      <c r="CE99" s="277">
        <f t="shared" si="147"/>
        <v>0</v>
      </c>
      <c r="CF99" s="277">
        <f t="shared" si="147"/>
        <v>0</v>
      </c>
      <c r="CG99" s="277">
        <f t="shared" si="147"/>
        <v>0</v>
      </c>
      <c r="CH99" s="277">
        <f t="shared" si="147"/>
        <v>0</v>
      </c>
      <c r="CI99" s="277">
        <f t="shared" si="147"/>
        <v>0</v>
      </c>
      <c r="CJ99" s="277">
        <f t="shared" si="147"/>
        <v>26.150000000000002</v>
      </c>
      <c r="CK99" s="277">
        <f t="shared" si="147"/>
        <v>0</v>
      </c>
      <c r="CL99" s="277">
        <f t="shared" si="147"/>
        <v>41.3</v>
      </c>
      <c r="CM99" s="277">
        <f t="shared" si="147"/>
        <v>0</v>
      </c>
      <c r="CN99" s="277">
        <f t="shared" si="147"/>
        <v>15.2</v>
      </c>
      <c r="CO99" s="277">
        <f t="shared" si="147"/>
        <v>23.9</v>
      </c>
      <c r="CP99" s="277">
        <f t="shared" si="147"/>
        <v>27.9</v>
      </c>
      <c r="CQ99" s="277">
        <f t="shared" si="147"/>
        <v>0</v>
      </c>
      <c r="CR99" s="277">
        <f t="shared" ref="CR99:FC99" si="148">SUMPRODUCT(CR79:CR98,$C$79:$C$98)</f>
        <v>14.5</v>
      </c>
      <c r="CS99" s="277">
        <f t="shared" si="148"/>
        <v>0</v>
      </c>
      <c r="CT99" s="277">
        <f t="shared" si="148"/>
        <v>23.400000000000002</v>
      </c>
      <c r="CU99" s="277">
        <f t="shared" si="148"/>
        <v>30</v>
      </c>
      <c r="CV99" s="277">
        <f t="shared" si="148"/>
        <v>0</v>
      </c>
      <c r="CW99" s="277">
        <f t="shared" si="148"/>
        <v>25.400000000000002</v>
      </c>
      <c r="CX99" s="277">
        <f t="shared" si="148"/>
        <v>23</v>
      </c>
      <c r="CY99" s="277">
        <f t="shared" si="148"/>
        <v>28.099999999999998</v>
      </c>
      <c r="CZ99" s="277">
        <f t="shared" si="148"/>
        <v>11</v>
      </c>
      <c r="DA99" s="277">
        <f t="shared" si="148"/>
        <v>28</v>
      </c>
      <c r="DB99" s="277">
        <f t="shared" si="148"/>
        <v>0</v>
      </c>
      <c r="DC99" s="277">
        <f t="shared" si="148"/>
        <v>99.500000000000014</v>
      </c>
      <c r="DD99" s="277">
        <f t="shared" si="148"/>
        <v>0</v>
      </c>
      <c r="DE99" s="277">
        <f t="shared" si="148"/>
        <v>15.5</v>
      </c>
      <c r="DF99" s="277">
        <f t="shared" si="148"/>
        <v>0</v>
      </c>
      <c r="DG99" s="277">
        <f t="shared" si="148"/>
        <v>0</v>
      </c>
      <c r="DH99" s="277">
        <f t="shared" si="148"/>
        <v>0</v>
      </c>
      <c r="DI99" s="277">
        <f t="shared" si="148"/>
        <v>53.4</v>
      </c>
      <c r="DJ99" s="277">
        <f t="shared" si="148"/>
        <v>29.95</v>
      </c>
      <c r="DK99" s="277">
        <f t="shared" si="148"/>
        <v>0</v>
      </c>
      <c r="DL99" s="277">
        <f t="shared" si="148"/>
        <v>17.600000000000001</v>
      </c>
      <c r="DM99" s="277">
        <f t="shared" si="148"/>
        <v>21.3</v>
      </c>
      <c r="DN99" s="277">
        <f t="shared" si="148"/>
        <v>0</v>
      </c>
      <c r="DO99" s="277">
        <f t="shared" si="148"/>
        <v>0</v>
      </c>
      <c r="DP99" s="277">
        <f t="shared" si="148"/>
        <v>18.8</v>
      </c>
      <c r="DQ99" s="277">
        <f t="shared" si="148"/>
        <v>0</v>
      </c>
      <c r="DR99" s="277">
        <f t="shared" si="148"/>
        <v>53.500000000000007</v>
      </c>
      <c r="DS99" s="277">
        <f t="shared" si="148"/>
        <v>1</v>
      </c>
      <c r="DT99" s="277">
        <f t="shared" si="148"/>
        <v>18.2</v>
      </c>
      <c r="DU99" s="277">
        <f t="shared" si="148"/>
        <v>0</v>
      </c>
      <c r="DV99" s="277">
        <f t="shared" si="148"/>
        <v>40.65</v>
      </c>
      <c r="DW99" s="277">
        <f t="shared" si="148"/>
        <v>0</v>
      </c>
      <c r="DX99" s="277">
        <f t="shared" si="148"/>
        <v>56.7</v>
      </c>
      <c r="DY99" s="277">
        <f t="shared" si="148"/>
        <v>19.7</v>
      </c>
      <c r="DZ99" s="277">
        <f t="shared" si="148"/>
        <v>0</v>
      </c>
      <c r="EA99" s="277">
        <f t="shared" si="148"/>
        <v>53.1</v>
      </c>
      <c r="EB99" s="277">
        <f t="shared" si="148"/>
        <v>39.35</v>
      </c>
      <c r="EC99" s="277">
        <f t="shared" si="148"/>
        <v>0</v>
      </c>
      <c r="ED99" s="277">
        <f t="shared" si="148"/>
        <v>0</v>
      </c>
      <c r="EE99" s="277">
        <f t="shared" si="148"/>
        <v>42.3</v>
      </c>
      <c r="EF99" s="277">
        <f t="shared" si="148"/>
        <v>0</v>
      </c>
      <c r="EG99" s="277">
        <f t="shared" si="148"/>
        <v>0</v>
      </c>
      <c r="EH99" s="277">
        <f t="shared" si="148"/>
        <v>0</v>
      </c>
      <c r="EI99" s="277">
        <f t="shared" si="148"/>
        <v>0</v>
      </c>
      <c r="EJ99" s="277">
        <f t="shared" si="148"/>
        <v>0</v>
      </c>
      <c r="EK99" s="277">
        <f t="shared" si="148"/>
        <v>69</v>
      </c>
      <c r="EL99" s="277">
        <f t="shared" si="148"/>
        <v>6</v>
      </c>
      <c r="EM99" s="277">
        <f t="shared" si="148"/>
        <v>25.8</v>
      </c>
      <c r="EN99" s="277">
        <f t="shared" si="148"/>
        <v>0</v>
      </c>
      <c r="EO99" s="277">
        <f t="shared" si="148"/>
        <v>0</v>
      </c>
      <c r="EP99" s="277">
        <f t="shared" si="148"/>
        <v>0</v>
      </c>
      <c r="EQ99" s="277">
        <f t="shared" si="148"/>
        <v>0</v>
      </c>
      <c r="ER99" s="277">
        <f t="shared" si="148"/>
        <v>0</v>
      </c>
      <c r="ES99" s="277">
        <f t="shared" si="148"/>
        <v>21.5</v>
      </c>
      <c r="ET99" s="277">
        <f t="shared" si="148"/>
        <v>24.75</v>
      </c>
      <c r="EU99" s="277">
        <f t="shared" si="148"/>
        <v>0</v>
      </c>
      <c r="EV99" s="277">
        <f t="shared" si="148"/>
        <v>44.1</v>
      </c>
      <c r="EW99" s="277">
        <f t="shared" si="148"/>
        <v>53.3</v>
      </c>
      <c r="EX99" s="277">
        <f t="shared" si="148"/>
        <v>0</v>
      </c>
      <c r="EY99" s="277">
        <f t="shared" si="148"/>
        <v>0</v>
      </c>
      <c r="EZ99" s="277">
        <f t="shared" si="148"/>
        <v>42.25</v>
      </c>
      <c r="FA99" s="277">
        <f t="shared" si="148"/>
        <v>0</v>
      </c>
      <c r="FB99" s="277">
        <f t="shared" si="148"/>
        <v>41.8</v>
      </c>
      <c r="FC99" s="277">
        <f t="shared" si="148"/>
        <v>33.15</v>
      </c>
      <c r="FD99" s="277">
        <f t="shared" ref="FD99:HO99" si="149">SUMPRODUCT(FD79:FD98,$C$79:$C$98)</f>
        <v>0</v>
      </c>
      <c r="FE99" s="277">
        <f t="shared" si="149"/>
        <v>47.1</v>
      </c>
      <c r="FF99" s="277">
        <f t="shared" si="149"/>
        <v>63.4</v>
      </c>
      <c r="FG99" s="277">
        <f t="shared" si="149"/>
        <v>0</v>
      </c>
      <c r="FH99" s="277">
        <f t="shared" si="149"/>
        <v>0</v>
      </c>
      <c r="FI99" s="277">
        <f t="shared" si="149"/>
        <v>42</v>
      </c>
      <c r="FJ99" s="277">
        <f t="shared" si="149"/>
        <v>0</v>
      </c>
      <c r="FK99" s="277">
        <f t="shared" si="149"/>
        <v>34.700000000000003</v>
      </c>
      <c r="FL99" s="277">
        <f t="shared" si="149"/>
        <v>94</v>
      </c>
      <c r="FM99" s="277">
        <f t="shared" si="149"/>
        <v>16.850000000000001</v>
      </c>
      <c r="FN99" s="277">
        <f t="shared" si="149"/>
        <v>0</v>
      </c>
      <c r="FO99" s="277">
        <f t="shared" si="149"/>
        <v>69.55</v>
      </c>
      <c r="FP99" s="277">
        <f t="shared" si="149"/>
        <v>0</v>
      </c>
      <c r="FQ99" s="277">
        <f t="shared" si="149"/>
        <v>44.599999999999994</v>
      </c>
      <c r="FR99" s="277">
        <f t="shared" si="149"/>
        <v>139.5</v>
      </c>
      <c r="FS99" s="277">
        <f t="shared" si="149"/>
        <v>0</v>
      </c>
      <c r="FT99" s="277">
        <f t="shared" si="149"/>
        <v>33.299999999999997</v>
      </c>
      <c r="FU99" s="277">
        <f t="shared" si="149"/>
        <v>51</v>
      </c>
      <c r="FV99" s="277">
        <f t="shared" si="149"/>
        <v>0</v>
      </c>
      <c r="FW99" s="277">
        <f t="shared" si="149"/>
        <v>11.6</v>
      </c>
      <c r="FX99" s="277">
        <f t="shared" si="149"/>
        <v>24</v>
      </c>
      <c r="FY99" s="277">
        <f t="shared" si="149"/>
        <v>0</v>
      </c>
      <c r="FZ99" s="277">
        <f t="shared" si="149"/>
        <v>9.9</v>
      </c>
      <c r="GA99" s="277">
        <f t="shared" si="149"/>
        <v>106.75</v>
      </c>
      <c r="GB99" s="277">
        <f t="shared" si="149"/>
        <v>27.75</v>
      </c>
      <c r="GC99" s="277">
        <f t="shared" si="149"/>
        <v>0</v>
      </c>
      <c r="GD99" s="277">
        <f t="shared" si="149"/>
        <v>102.5</v>
      </c>
      <c r="GE99" s="277">
        <f t="shared" si="149"/>
        <v>0</v>
      </c>
      <c r="GF99" s="277">
        <f t="shared" si="149"/>
        <v>3.8000000000000003</v>
      </c>
      <c r="GG99" s="277">
        <f t="shared" si="149"/>
        <v>94.5</v>
      </c>
      <c r="GH99" s="277">
        <f t="shared" si="149"/>
        <v>10.8</v>
      </c>
      <c r="GI99" s="277">
        <f t="shared" si="149"/>
        <v>16.8</v>
      </c>
      <c r="GJ99" s="277">
        <f t="shared" si="149"/>
        <v>61</v>
      </c>
      <c r="GK99" s="277">
        <f t="shared" si="149"/>
        <v>18.649999999999999</v>
      </c>
      <c r="GL99" s="277">
        <f t="shared" si="149"/>
        <v>25.9</v>
      </c>
      <c r="GM99" s="277">
        <f t="shared" si="149"/>
        <v>82.65</v>
      </c>
      <c r="GN99" s="277">
        <f t="shared" si="149"/>
        <v>0</v>
      </c>
      <c r="GO99" s="277">
        <f t="shared" si="149"/>
        <v>0</v>
      </c>
      <c r="GP99" s="277">
        <f t="shared" si="149"/>
        <v>106.5</v>
      </c>
      <c r="GQ99" s="277">
        <f t="shared" si="149"/>
        <v>20.6</v>
      </c>
      <c r="GR99" s="277">
        <f t="shared" si="149"/>
        <v>0</v>
      </c>
      <c r="GS99" s="277">
        <f t="shared" si="149"/>
        <v>107.2</v>
      </c>
      <c r="GT99" s="277">
        <f t="shared" si="149"/>
        <v>0</v>
      </c>
      <c r="GU99" s="277">
        <f t="shared" si="149"/>
        <v>31.700000000000003</v>
      </c>
      <c r="GV99" s="277">
        <f t="shared" si="149"/>
        <v>61</v>
      </c>
      <c r="GW99" s="277">
        <f t="shared" si="149"/>
        <v>0</v>
      </c>
      <c r="GX99" s="277">
        <f t="shared" si="149"/>
        <v>40.1</v>
      </c>
      <c r="GY99" s="277">
        <f t="shared" si="149"/>
        <v>33</v>
      </c>
      <c r="GZ99" s="277">
        <f t="shared" si="149"/>
        <v>18.8</v>
      </c>
      <c r="HA99" s="277">
        <f t="shared" si="149"/>
        <v>19.8</v>
      </c>
      <c r="HB99" s="277">
        <f t="shared" si="149"/>
        <v>30</v>
      </c>
      <c r="HC99" s="277">
        <f t="shared" si="149"/>
        <v>0</v>
      </c>
      <c r="HD99" s="277">
        <f t="shared" si="149"/>
        <v>40.200000000000003</v>
      </c>
      <c r="HE99" s="277">
        <f t="shared" si="149"/>
        <v>129.94999999999999</v>
      </c>
      <c r="HF99" s="277">
        <f t="shared" si="149"/>
        <v>11.75</v>
      </c>
      <c r="HG99" s="277">
        <f t="shared" si="149"/>
        <v>0</v>
      </c>
      <c r="HH99" s="277">
        <f t="shared" si="149"/>
        <v>35.5</v>
      </c>
      <c r="HI99" s="277">
        <f t="shared" si="149"/>
        <v>0</v>
      </c>
      <c r="HJ99" s="277">
        <f t="shared" si="149"/>
        <v>24.1</v>
      </c>
      <c r="HK99" s="277">
        <f t="shared" si="149"/>
        <v>46</v>
      </c>
      <c r="HL99" s="277">
        <f t="shared" si="149"/>
        <v>0</v>
      </c>
      <c r="HM99" s="277">
        <f t="shared" si="149"/>
        <v>23.9</v>
      </c>
      <c r="HN99" s="277">
        <f t="shared" si="149"/>
        <v>22</v>
      </c>
      <c r="HO99" s="277">
        <f t="shared" si="149"/>
        <v>0</v>
      </c>
      <c r="HP99" s="277">
        <f t="shared" ref="HP99:KA99" si="150">SUMPRODUCT(HP79:HP98,$C$79:$C$98)</f>
        <v>0</v>
      </c>
      <c r="HQ99" s="277">
        <f t="shared" si="150"/>
        <v>30.5</v>
      </c>
      <c r="HR99" s="277">
        <f t="shared" si="150"/>
        <v>0</v>
      </c>
      <c r="HS99" s="277">
        <f t="shared" si="150"/>
        <v>70.899999999999991</v>
      </c>
      <c r="HT99" s="277">
        <f t="shared" si="150"/>
        <v>68.05</v>
      </c>
      <c r="HU99" s="277">
        <f t="shared" si="150"/>
        <v>15.799999999999999</v>
      </c>
      <c r="HV99" s="277">
        <f t="shared" si="150"/>
        <v>0</v>
      </c>
      <c r="HW99" s="277">
        <f t="shared" si="150"/>
        <v>53.9</v>
      </c>
      <c r="HX99" s="277">
        <f t="shared" si="150"/>
        <v>0</v>
      </c>
      <c r="HY99" s="277">
        <f t="shared" si="150"/>
        <v>15.950000000000001</v>
      </c>
      <c r="HZ99" s="277">
        <f t="shared" si="150"/>
        <v>46.4</v>
      </c>
      <c r="IA99" s="277">
        <f t="shared" si="150"/>
        <v>0</v>
      </c>
      <c r="IB99" s="277">
        <f t="shared" si="150"/>
        <v>7.1</v>
      </c>
      <c r="IC99" s="277">
        <f t="shared" si="150"/>
        <v>44.55</v>
      </c>
      <c r="ID99" s="277">
        <f t="shared" si="150"/>
        <v>0</v>
      </c>
      <c r="IE99" s="277">
        <f t="shared" si="150"/>
        <v>14.3</v>
      </c>
      <c r="IF99" s="277">
        <f t="shared" si="150"/>
        <v>44.75</v>
      </c>
      <c r="IG99" s="277">
        <f t="shared" si="150"/>
        <v>0</v>
      </c>
      <c r="IH99" s="277">
        <f t="shared" si="150"/>
        <v>67.100000000000009</v>
      </c>
      <c r="II99" s="277">
        <f t="shared" si="150"/>
        <v>50.9</v>
      </c>
      <c r="IJ99" s="277">
        <f t="shared" si="150"/>
        <v>21.950000000000003</v>
      </c>
      <c r="IK99" s="277">
        <f t="shared" si="150"/>
        <v>0</v>
      </c>
      <c r="IL99" s="277">
        <f t="shared" si="150"/>
        <v>53.9</v>
      </c>
      <c r="IM99" s="277">
        <f t="shared" si="150"/>
        <v>0</v>
      </c>
      <c r="IN99" s="277">
        <f t="shared" si="150"/>
        <v>42.8</v>
      </c>
      <c r="IO99" s="277">
        <f t="shared" si="150"/>
        <v>57.55</v>
      </c>
      <c r="IP99" s="277">
        <f t="shared" si="150"/>
        <v>0</v>
      </c>
      <c r="IQ99" s="277">
        <f t="shared" si="150"/>
        <v>43.7</v>
      </c>
      <c r="IR99" s="277">
        <f t="shared" si="150"/>
        <v>18.75</v>
      </c>
      <c r="IS99" s="277">
        <f t="shared" si="150"/>
        <v>0</v>
      </c>
      <c r="IT99" s="277">
        <f t="shared" si="150"/>
        <v>12</v>
      </c>
      <c r="IU99" s="277">
        <f t="shared" si="150"/>
        <v>17.399999999999999</v>
      </c>
      <c r="IV99" s="277">
        <f t="shared" si="150"/>
        <v>0</v>
      </c>
      <c r="IW99" s="277">
        <f t="shared" si="150"/>
        <v>43.8</v>
      </c>
      <c r="IX99" s="277">
        <f t="shared" si="150"/>
        <v>65</v>
      </c>
      <c r="IY99" s="277">
        <f t="shared" si="150"/>
        <v>21.450000000000003</v>
      </c>
      <c r="IZ99" s="277">
        <f t="shared" si="150"/>
        <v>0</v>
      </c>
      <c r="JA99" s="277">
        <f t="shared" si="150"/>
        <v>42.8</v>
      </c>
      <c r="JB99" s="277">
        <f t="shared" si="150"/>
        <v>0</v>
      </c>
      <c r="JC99" s="277">
        <f t="shared" si="150"/>
        <v>36</v>
      </c>
      <c r="JD99" s="277">
        <f t="shared" si="150"/>
        <v>45</v>
      </c>
      <c r="JE99" s="277">
        <f t="shared" si="150"/>
        <v>0</v>
      </c>
      <c r="JF99" s="277">
        <f t="shared" si="150"/>
        <v>15.6</v>
      </c>
      <c r="JG99" s="277">
        <f t="shared" si="150"/>
        <v>31.45</v>
      </c>
      <c r="JH99" s="277">
        <f t="shared" si="150"/>
        <v>4</v>
      </c>
      <c r="JI99" s="277">
        <f t="shared" si="150"/>
        <v>6.7</v>
      </c>
      <c r="JJ99" s="277">
        <f t="shared" si="150"/>
        <v>16.649999999999999</v>
      </c>
      <c r="JK99" s="277">
        <f t="shared" si="150"/>
        <v>0</v>
      </c>
      <c r="JL99" s="277">
        <f t="shared" si="150"/>
        <v>0</v>
      </c>
      <c r="JM99" s="277">
        <f t="shared" si="150"/>
        <v>0</v>
      </c>
      <c r="JN99" s="277">
        <f t="shared" si="150"/>
        <v>0</v>
      </c>
      <c r="JO99" s="277">
        <f t="shared" si="150"/>
        <v>0</v>
      </c>
      <c r="JP99" s="277">
        <f t="shared" si="150"/>
        <v>23.65</v>
      </c>
      <c r="JQ99" s="277">
        <f t="shared" si="150"/>
        <v>0</v>
      </c>
      <c r="JR99" s="277">
        <f t="shared" si="150"/>
        <v>67.599999999999994</v>
      </c>
      <c r="JS99" s="277">
        <f t="shared" si="150"/>
        <v>29.75</v>
      </c>
      <c r="JT99" s="277">
        <f t="shared" si="150"/>
        <v>0</v>
      </c>
      <c r="JU99" s="277">
        <f t="shared" si="150"/>
        <v>50.199999999999996</v>
      </c>
      <c r="JV99" s="277">
        <f t="shared" si="150"/>
        <v>43.75</v>
      </c>
      <c r="JW99" s="277">
        <f t="shared" si="150"/>
        <v>0</v>
      </c>
      <c r="JX99" s="277">
        <f t="shared" si="150"/>
        <v>21.1</v>
      </c>
      <c r="JY99" s="277">
        <f t="shared" si="150"/>
        <v>24.1</v>
      </c>
      <c r="JZ99" s="277">
        <f t="shared" si="150"/>
        <v>0</v>
      </c>
      <c r="KA99" s="277">
        <f t="shared" si="150"/>
        <v>70.699999999999989</v>
      </c>
      <c r="KB99" s="277">
        <f t="shared" ref="KB99:MM99" si="151">SUMPRODUCT(KB79:KB98,$C$79:$C$98)</f>
        <v>12.75</v>
      </c>
      <c r="KC99" s="277">
        <f t="shared" si="151"/>
        <v>0</v>
      </c>
      <c r="KD99" s="277">
        <f t="shared" si="151"/>
        <v>0</v>
      </c>
      <c r="KE99" s="277">
        <f t="shared" si="151"/>
        <v>87.45</v>
      </c>
      <c r="KF99" s="277">
        <f t="shared" si="151"/>
        <v>0</v>
      </c>
      <c r="KG99" s="277">
        <f t="shared" si="151"/>
        <v>0</v>
      </c>
      <c r="KH99" s="277">
        <f t="shared" si="151"/>
        <v>43.099999999999994</v>
      </c>
      <c r="KI99" s="277">
        <f t="shared" si="151"/>
        <v>0</v>
      </c>
      <c r="KJ99" s="277">
        <f t="shared" si="151"/>
        <v>27</v>
      </c>
      <c r="KK99" s="277">
        <f t="shared" si="151"/>
        <v>47.8</v>
      </c>
      <c r="KL99" s="277">
        <f t="shared" si="151"/>
        <v>0</v>
      </c>
      <c r="KM99" s="277">
        <f t="shared" si="151"/>
        <v>6</v>
      </c>
      <c r="KN99" s="277">
        <f t="shared" si="151"/>
        <v>12</v>
      </c>
      <c r="KO99" s="277">
        <f t="shared" si="151"/>
        <v>0</v>
      </c>
      <c r="KP99" s="277">
        <f t="shared" si="151"/>
        <v>27.8</v>
      </c>
      <c r="KQ99" s="277">
        <f t="shared" si="151"/>
        <v>31.35</v>
      </c>
      <c r="KR99" s="277">
        <f t="shared" si="151"/>
        <v>0</v>
      </c>
      <c r="KS99" s="277">
        <f t="shared" si="151"/>
        <v>0</v>
      </c>
      <c r="KT99" s="277">
        <f t="shared" si="151"/>
        <v>73.25</v>
      </c>
      <c r="KU99" s="277">
        <f t="shared" si="151"/>
        <v>0</v>
      </c>
      <c r="KV99" s="277">
        <f t="shared" si="151"/>
        <v>53.7</v>
      </c>
      <c r="KW99" s="277">
        <f t="shared" si="151"/>
        <v>93.2</v>
      </c>
      <c r="KX99" s="277">
        <f t="shared" si="151"/>
        <v>0</v>
      </c>
      <c r="KY99" s="277">
        <f t="shared" si="151"/>
        <v>21.8</v>
      </c>
      <c r="KZ99" s="277">
        <f t="shared" si="151"/>
        <v>40.4</v>
      </c>
      <c r="LA99" s="277">
        <f t="shared" si="151"/>
        <v>0</v>
      </c>
      <c r="LB99" s="277">
        <f t="shared" si="151"/>
        <v>16.2</v>
      </c>
      <c r="LC99" s="277">
        <f t="shared" si="151"/>
        <v>36.450000000000003</v>
      </c>
      <c r="LD99" s="277">
        <f t="shared" si="151"/>
        <v>0</v>
      </c>
      <c r="LE99" s="277">
        <f t="shared" si="151"/>
        <v>19.000000000000004</v>
      </c>
      <c r="LF99" s="277">
        <f t="shared" si="151"/>
        <v>53.1</v>
      </c>
      <c r="LG99" s="277">
        <f t="shared" si="151"/>
        <v>33.5</v>
      </c>
      <c r="LH99" s="277">
        <f t="shared" si="151"/>
        <v>0</v>
      </c>
      <c r="LI99" s="277">
        <f t="shared" si="151"/>
        <v>112</v>
      </c>
      <c r="LJ99" s="277">
        <f t="shared" si="151"/>
        <v>27.950000000000003</v>
      </c>
      <c r="LK99" s="277">
        <f t="shared" si="151"/>
        <v>42.5</v>
      </c>
      <c r="LL99" s="277">
        <f t="shared" si="151"/>
        <v>68.25</v>
      </c>
      <c r="LM99" s="277">
        <f t="shared" si="151"/>
        <v>0</v>
      </c>
      <c r="LN99" s="277">
        <f t="shared" si="151"/>
        <v>19</v>
      </c>
      <c r="LO99" s="277">
        <f t="shared" si="151"/>
        <v>85.15</v>
      </c>
      <c r="LP99" s="277">
        <f t="shared" si="151"/>
        <v>0</v>
      </c>
      <c r="LQ99" s="277">
        <f t="shared" si="151"/>
        <v>0</v>
      </c>
      <c r="LR99" s="277">
        <f t="shared" si="151"/>
        <v>50</v>
      </c>
      <c r="LS99" s="277">
        <f t="shared" si="151"/>
        <v>0</v>
      </c>
      <c r="LT99" s="277">
        <f t="shared" si="151"/>
        <v>0</v>
      </c>
      <c r="LU99" s="277">
        <f t="shared" si="151"/>
        <v>98.35</v>
      </c>
      <c r="LV99" s="277">
        <f t="shared" si="151"/>
        <v>0</v>
      </c>
      <c r="LW99" s="277">
        <f t="shared" si="151"/>
        <v>0</v>
      </c>
      <c r="LX99" s="277">
        <f t="shared" si="151"/>
        <v>102.35</v>
      </c>
      <c r="LY99" s="277">
        <f t="shared" si="151"/>
        <v>19.150000000000002</v>
      </c>
      <c r="LZ99" s="277">
        <f t="shared" si="151"/>
        <v>33.6</v>
      </c>
      <c r="MA99" s="277">
        <f t="shared" si="151"/>
        <v>64.099999999999994</v>
      </c>
      <c r="MB99" s="277">
        <f t="shared" si="151"/>
        <v>0</v>
      </c>
      <c r="MC99" s="277">
        <f t="shared" si="151"/>
        <v>40.099999999999994</v>
      </c>
      <c r="MD99" s="277">
        <f t="shared" si="151"/>
        <v>105.4</v>
      </c>
      <c r="ME99" s="277">
        <f t="shared" si="151"/>
        <v>17.5</v>
      </c>
      <c r="MF99" s="277">
        <f t="shared" si="151"/>
        <v>14.4</v>
      </c>
      <c r="MG99" s="277">
        <f t="shared" si="151"/>
        <v>95.8</v>
      </c>
      <c r="MH99" s="277">
        <f t="shared" si="151"/>
        <v>0</v>
      </c>
      <c r="MI99" s="277">
        <f t="shared" si="151"/>
        <v>0</v>
      </c>
      <c r="MJ99" s="277">
        <f t="shared" si="151"/>
        <v>0</v>
      </c>
      <c r="MK99" s="277">
        <f t="shared" si="151"/>
        <v>0</v>
      </c>
      <c r="ML99" s="277">
        <f t="shared" si="151"/>
        <v>18.600000000000001</v>
      </c>
      <c r="MM99" s="277">
        <f t="shared" si="151"/>
        <v>22.25</v>
      </c>
      <c r="MN99" s="277">
        <f t="shared" ref="MN99:OY99" si="152">SUMPRODUCT(MN79:MN98,$C$79:$C$98)</f>
        <v>54.75</v>
      </c>
      <c r="MO99" s="277">
        <f t="shared" si="152"/>
        <v>31.5</v>
      </c>
      <c r="MP99" s="277">
        <f t="shared" si="152"/>
        <v>65.05</v>
      </c>
      <c r="MQ99" s="277">
        <f t="shared" si="152"/>
        <v>0</v>
      </c>
      <c r="MR99" s="277">
        <f t="shared" si="152"/>
        <v>44.499999999999993</v>
      </c>
      <c r="MS99" s="277">
        <f t="shared" si="152"/>
        <v>65.900000000000006</v>
      </c>
      <c r="MT99" s="277">
        <f t="shared" si="152"/>
        <v>0</v>
      </c>
      <c r="MU99" s="277">
        <f t="shared" si="152"/>
        <v>18.100000000000001</v>
      </c>
      <c r="MV99" s="277">
        <f t="shared" si="152"/>
        <v>44.75</v>
      </c>
      <c r="MW99" s="277">
        <f t="shared" si="152"/>
        <v>0</v>
      </c>
      <c r="MX99" s="277">
        <f t="shared" si="152"/>
        <v>111.5</v>
      </c>
      <c r="MY99" s="277">
        <f t="shared" si="152"/>
        <v>65.2</v>
      </c>
      <c r="MZ99" s="277">
        <f t="shared" si="152"/>
        <v>37.150000000000006</v>
      </c>
      <c r="NA99" s="277">
        <f t="shared" si="152"/>
        <v>0</v>
      </c>
      <c r="NB99" s="277">
        <f t="shared" si="152"/>
        <v>92.9</v>
      </c>
      <c r="NC99" s="277">
        <f t="shared" si="152"/>
        <v>24.8</v>
      </c>
      <c r="ND99" s="277">
        <f t="shared" si="152"/>
        <v>68.000000000000014</v>
      </c>
      <c r="NE99" s="277">
        <f t="shared" si="152"/>
        <v>70.5</v>
      </c>
      <c r="NF99" s="277">
        <f t="shared" si="152"/>
        <v>0</v>
      </c>
      <c r="NG99" s="277">
        <f t="shared" si="152"/>
        <v>55.750000000000007</v>
      </c>
      <c r="NH99" s="277">
        <f t="shared" si="152"/>
        <v>73.650000000000006</v>
      </c>
      <c r="NI99" s="277">
        <f t="shared" si="152"/>
        <v>0</v>
      </c>
      <c r="NJ99" s="277">
        <f t="shared" si="152"/>
        <v>7.3999999999999995</v>
      </c>
      <c r="NK99" s="277">
        <f t="shared" si="152"/>
        <v>37.549999999999997</v>
      </c>
      <c r="NL99" s="277">
        <f t="shared" si="152"/>
        <v>0</v>
      </c>
      <c r="NM99" s="277">
        <f t="shared" si="152"/>
        <v>28.450000000000003</v>
      </c>
      <c r="NN99" s="277">
        <f t="shared" si="152"/>
        <v>47.95</v>
      </c>
      <c r="NO99" s="277">
        <f t="shared" si="152"/>
        <v>0</v>
      </c>
      <c r="NP99" s="277">
        <f t="shared" si="152"/>
        <v>0</v>
      </c>
      <c r="NQ99" s="277">
        <f t="shared" si="152"/>
        <v>96.75</v>
      </c>
      <c r="NR99" s="277">
        <f t="shared" si="152"/>
        <v>0</v>
      </c>
      <c r="NS99" s="277">
        <f t="shared" si="152"/>
        <v>92.35</v>
      </c>
      <c r="NT99" s="277">
        <f t="shared" si="152"/>
        <v>65.8</v>
      </c>
      <c r="NU99" s="277">
        <f t="shared" si="152"/>
        <v>0</v>
      </c>
      <c r="NV99" s="277">
        <f t="shared" si="152"/>
        <v>98.2</v>
      </c>
      <c r="NW99" s="277">
        <f t="shared" si="152"/>
        <v>77.849999999999994</v>
      </c>
      <c r="NX99" s="277">
        <f t="shared" si="152"/>
        <v>38.65</v>
      </c>
      <c r="NY99" s="277">
        <f t="shared" si="152"/>
        <v>20.6</v>
      </c>
      <c r="NZ99" s="277">
        <f t="shared" si="152"/>
        <v>38.75</v>
      </c>
      <c r="OA99" s="277">
        <f t="shared" si="152"/>
        <v>0</v>
      </c>
      <c r="OB99" s="277">
        <f t="shared" si="152"/>
        <v>85.449999999999989</v>
      </c>
      <c r="OC99" s="277">
        <f t="shared" si="152"/>
        <v>63.1</v>
      </c>
      <c r="OD99" s="277">
        <f t="shared" si="152"/>
        <v>0</v>
      </c>
      <c r="OE99" s="277">
        <f t="shared" si="152"/>
        <v>0</v>
      </c>
      <c r="OF99" s="277">
        <f t="shared" si="152"/>
        <v>51.699999999999996</v>
      </c>
      <c r="OG99" s="277">
        <f t="shared" si="152"/>
        <v>0</v>
      </c>
      <c r="OH99" s="277">
        <f t="shared" si="152"/>
        <v>49</v>
      </c>
      <c r="OI99" s="277">
        <f t="shared" si="152"/>
        <v>38.6</v>
      </c>
      <c r="OJ99" s="277">
        <f t="shared" si="152"/>
        <v>0</v>
      </c>
      <c r="OK99" s="277">
        <f t="shared" si="152"/>
        <v>0</v>
      </c>
      <c r="OL99" s="277">
        <f t="shared" si="152"/>
        <v>0</v>
      </c>
      <c r="OM99" s="277">
        <f t="shared" si="152"/>
        <v>0</v>
      </c>
      <c r="ON99" s="277">
        <f t="shared" si="152"/>
        <v>22.799999999999997</v>
      </c>
      <c r="OO99" s="277">
        <f t="shared" si="152"/>
        <v>18.5</v>
      </c>
      <c r="OP99" s="277">
        <f t="shared" si="152"/>
        <v>0</v>
      </c>
      <c r="OQ99" s="277">
        <f t="shared" si="152"/>
        <v>42.15</v>
      </c>
      <c r="OR99" s="277">
        <f t="shared" si="152"/>
        <v>16.149999999999999</v>
      </c>
      <c r="OS99" s="277">
        <f t="shared" si="152"/>
        <v>44.15</v>
      </c>
      <c r="OT99" s="277">
        <f t="shared" si="152"/>
        <v>0</v>
      </c>
      <c r="OU99" s="277">
        <f t="shared" si="152"/>
        <v>64.8</v>
      </c>
      <c r="OV99" s="277">
        <f t="shared" si="152"/>
        <v>0</v>
      </c>
      <c r="OW99" s="277">
        <f t="shared" si="152"/>
        <v>68</v>
      </c>
      <c r="OX99" s="277">
        <f t="shared" si="152"/>
        <v>36</v>
      </c>
      <c r="OY99" s="277">
        <f t="shared" si="152"/>
        <v>0</v>
      </c>
      <c r="OZ99" s="277">
        <f t="shared" ref="OZ99:RK99" si="153">SUMPRODUCT(OZ79:OZ98,$C$79:$C$98)</f>
        <v>43.8</v>
      </c>
      <c r="PA99" s="277">
        <f t="shared" si="153"/>
        <v>50</v>
      </c>
      <c r="PB99" s="277">
        <f t="shared" si="153"/>
        <v>34.900000000000006</v>
      </c>
      <c r="PC99" s="277">
        <f t="shared" si="153"/>
        <v>13.200000000000001</v>
      </c>
      <c r="PD99" s="277">
        <f t="shared" si="153"/>
        <v>21</v>
      </c>
      <c r="PE99" s="277">
        <f t="shared" si="153"/>
        <v>0</v>
      </c>
      <c r="PF99" s="277">
        <f t="shared" si="153"/>
        <v>76.5</v>
      </c>
      <c r="PG99" s="277">
        <f t="shared" si="153"/>
        <v>19.25</v>
      </c>
      <c r="PH99" s="277">
        <f t="shared" si="153"/>
        <v>51.65</v>
      </c>
      <c r="PI99" s="277">
        <f t="shared" si="153"/>
        <v>95.100000000000023</v>
      </c>
      <c r="PJ99" s="277">
        <f t="shared" si="153"/>
        <v>52.75</v>
      </c>
      <c r="PK99" s="277">
        <f t="shared" si="153"/>
        <v>0</v>
      </c>
      <c r="PL99" s="277">
        <f t="shared" si="153"/>
        <v>44.400000000000006</v>
      </c>
      <c r="PM99" s="277">
        <f t="shared" si="153"/>
        <v>20</v>
      </c>
      <c r="PN99" s="277">
        <f t="shared" si="153"/>
        <v>0</v>
      </c>
      <c r="PO99" s="277">
        <f t="shared" si="153"/>
        <v>0</v>
      </c>
      <c r="PP99" s="277">
        <f t="shared" si="153"/>
        <v>0</v>
      </c>
      <c r="PQ99" s="277">
        <f t="shared" si="153"/>
        <v>0</v>
      </c>
      <c r="PR99" s="277">
        <f t="shared" si="153"/>
        <v>0</v>
      </c>
      <c r="PS99" s="277">
        <f t="shared" si="153"/>
        <v>0</v>
      </c>
      <c r="PT99" s="277">
        <f t="shared" si="153"/>
        <v>0</v>
      </c>
      <c r="PU99" s="277">
        <f t="shared" si="153"/>
        <v>37.9</v>
      </c>
      <c r="PV99" s="277">
        <f t="shared" si="153"/>
        <v>0</v>
      </c>
      <c r="PW99" s="277">
        <f t="shared" si="153"/>
        <v>22.450000000000003</v>
      </c>
      <c r="PX99" s="277">
        <f t="shared" si="153"/>
        <v>0</v>
      </c>
      <c r="PY99" s="277">
        <f t="shared" si="153"/>
        <v>52.95</v>
      </c>
      <c r="PZ99" s="277">
        <f t="shared" si="153"/>
        <v>0</v>
      </c>
      <c r="QA99" s="277">
        <f t="shared" si="153"/>
        <v>32.200000000000003</v>
      </c>
      <c r="QB99" s="277">
        <f t="shared" si="153"/>
        <v>31</v>
      </c>
      <c r="QC99" s="277">
        <f t="shared" si="153"/>
        <v>0</v>
      </c>
      <c r="QD99" s="277">
        <f t="shared" si="153"/>
        <v>18.700000000000003</v>
      </c>
      <c r="QE99" s="277">
        <f t="shared" si="153"/>
        <v>61</v>
      </c>
      <c r="QF99" s="277">
        <f t="shared" si="153"/>
        <v>27.400000000000002</v>
      </c>
      <c r="QG99" s="277">
        <f t="shared" si="153"/>
        <v>9.1999999999999993</v>
      </c>
      <c r="QH99" s="277">
        <f t="shared" si="153"/>
        <v>33.5</v>
      </c>
      <c r="QI99" s="277">
        <f t="shared" si="153"/>
        <v>0</v>
      </c>
      <c r="QJ99" s="277">
        <f t="shared" si="153"/>
        <v>79.850000000000009</v>
      </c>
      <c r="QK99" s="277">
        <f t="shared" si="153"/>
        <v>35.9</v>
      </c>
      <c r="QL99" s="277">
        <f t="shared" si="153"/>
        <v>34.199999999999996</v>
      </c>
      <c r="QM99" s="277">
        <f t="shared" si="153"/>
        <v>0</v>
      </c>
      <c r="QN99" s="277">
        <f t="shared" si="153"/>
        <v>72.849999999999994</v>
      </c>
      <c r="QO99" s="277">
        <f t="shared" si="153"/>
        <v>0</v>
      </c>
      <c r="QP99" s="277">
        <f t="shared" si="153"/>
        <v>60.800000000000004</v>
      </c>
      <c r="QQ99" s="277">
        <f t="shared" si="153"/>
        <v>46.9</v>
      </c>
      <c r="QR99" s="277">
        <f t="shared" si="153"/>
        <v>0</v>
      </c>
      <c r="QS99" s="277">
        <f t="shared" si="153"/>
        <v>52.800000000000004</v>
      </c>
      <c r="QT99" s="277">
        <f t="shared" si="153"/>
        <v>27.7</v>
      </c>
      <c r="QU99" s="277">
        <f t="shared" si="153"/>
        <v>17.600000000000001</v>
      </c>
      <c r="QV99" s="277">
        <f t="shared" si="153"/>
        <v>0</v>
      </c>
      <c r="QW99" s="277">
        <f t="shared" si="153"/>
        <v>51</v>
      </c>
      <c r="QX99" s="277">
        <f t="shared" si="153"/>
        <v>0</v>
      </c>
      <c r="QY99" s="277">
        <f t="shared" si="153"/>
        <v>41.65</v>
      </c>
      <c r="QZ99" s="277">
        <f t="shared" si="153"/>
        <v>17.5</v>
      </c>
      <c r="RA99" s="277">
        <f t="shared" si="153"/>
        <v>32.299999999999997</v>
      </c>
      <c r="RB99" s="277">
        <f t="shared" si="153"/>
        <v>0</v>
      </c>
      <c r="RC99" s="277">
        <f t="shared" si="153"/>
        <v>58.55</v>
      </c>
      <c r="RD99" s="277">
        <f t="shared" si="153"/>
        <v>0</v>
      </c>
      <c r="RE99" s="277">
        <f t="shared" si="153"/>
        <v>33.900000000000006</v>
      </c>
      <c r="RF99" s="277">
        <f t="shared" si="153"/>
        <v>65</v>
      </c>
      <c r="RG99" s="277">
        <f t="shared" si="153"/>
        <v>0</v>
      </c>
      <c r="RH99" s="277">
        <f t="shared" si="153"/>
        <v>25.6</v>
      </c>
      <c r="RI99" s="277">
        <f t="shared" si="153"/>
        <v>45</v>
      </c>
      <c r="RJ99" s="277">
        <f t="shared" si="153"/>
        <v>17.899999999999999</v>
      </c>
      <c r="RK99" s="277">
        <f t="shared" si="153"/>
        <v>6.4</v>
      </c>
      <c r="RL99" s="277">
        <f t="shared" ref="RL99:TW99" si="154">SUMPRODUCT(RL79:RL98,$C$79:$C$98)</f>
        <v>65</v>
      </c>
      <c r="RM99" s="277">
        <f t="shared" si="154"/>
        <v>0</v>
      </c>
      <c r="RN99" s="277">
        <f t="shared" si="154"/>
        <v>44.25</v>
      </c>
      <c r="RO99" s="277">
        <f t="shared" si="154"/>
        <v>133.69999999999999</v>
      </c>
      <c r="RP99" s="277">
        <f t="shared" si="154"/>
        <v>33.349999999999994</v>
      </c>
      <c r="RQ99" s="277">
        <f t="shared" si="154"/>
        <v>0</v>
      </c>
      <c r="RR99" s="277">
        <f t="shared" si="154"/>
        <v>73.8</v>
      </c>
      <c r="RS99" s="277">
        <f t="shared" si="154"/>
        <v>0</v>
      </c>
      <c r="RT99" s="277">
        <f t="shared" si="154"/>
        <v>42.35</v>
      </c>
      <c r="RU99" s="277">
        <f t="shared" si="154"/>
        <v>112.1</v>
      </c>
      <c r="RV99" s="277">
        <f t="shared" si="154"/>
        <v>0</v>
      </c>
      <c r="RW99" s="277">
        <f t="shared" si="154"/>
        <v>27.1</v>
      </c>
      <c r="RX99" s="277">
        <f t="shared" si="154"/>
        <v>31.45</v>
      </c>
      <c r="RY99" s="277">
        <f t="shared" si="154"/>
        <v>15.75</v>
      </c>
      <c r="RZ99" s="277">
        <f t="shared" si="154"/>
        <v>36.35</v>
      </c>
      <c r="SA99" s="277">
        <f t="shared" si="154"/>
        <v>0</v>
      </c>
      <c r="SB99" s="277">
        <f t="shared" si="154"/>
        <v>0</v>
      </c>
      <c r="SC99" s="277">
        <f t="shared" si="154"/>
        <v>47.65</v>
      </c>
      <c r="SD99" s="277">
        <f t="shared" si="154"/>
        <v>77.45</v>
      </c>
      <c r="SE99" s="277">
        <f t="shared" si="154"/>
        <v>32.25</v>
      </c>
      <c r="SF99" s="277">
        <f t="shared" si="154"/>
        <v>0</v>
      </c>
      <c r="SG99" s="277">
        <f t="shared" si="154"/>
        <v>62.95</v>
      </c>
      <c r="SH99" s="277">
        <f t="shared" si="154"/>
        <v>0</v>
      </c>
      <c r="SI99" s="277">
        <f t="shared" si="154"/>
        <v>30.75</v>
      </c>
      <c r="SJ99" s="277">
        <f t="shared" si="154"/>
        <v>46.9</v>
      </c>
      <c r="SK99" s="277">
        <f t="shared" si="154"/>
        <v>0</v>
      </c>
      <c r="SL99" s="277">
        <f t="shared" si="154"/>
        <v>19.3</v>
      </c>
      <c r="SM99" s="277">
        <f t="shared" si="154"/>
        <v>43</v>
      </c>
      <c r="SN99" s="277">
        <f t="shared" si="154"/>
        <v>0</v>
      </c>
      <c r="SO99" s="277">
        <f t="shared" si="154"/>
        <v>16.2</v>
      </c>
      <c r="SP99" s="277">
        <f t="shared" si="154"/>
        <v>20</v>
      </c>
      <c r="SQ99" s="277">
        <f t="shared" si="154"/>
        <v>0</v>
      </c>
      <c r="SR99" s="277">
        <f t="shared" si="154"/>
        <v>30.8</v>
      </c>
      <c r="SS99" s="277">
        <f t="shared" si="154"/>
        <v>53.400000000000006</v>
      </c>
      <c r="ST99" s="277">
        <f t="shared" si="154"/>
        <v>0</v>
      </c>
      <c r="SU99" s="277">
        <f t="shared" si="154"/>
        <v>0</v>
      </c>
      <c r="SV99" s="277">
        <f t="shared" si="154"/>
        <v>53.400000000000006</v>
      </c>
      <c r="SW99" s="277">
        <f t="shared" si="154"/>
        <v>0</v>
      </c>
      <c r="SX99" s="277">
        <f t="shared" si="154"/>
        <v>49.4</v>
      </c>
      <c r="SY99" s="277">
        <f t="shared" si="154"/>
        <v>59.45</v>
      </c>
      <c r="SZ99" s="277">
        <f t="shared" si="154"/>
        <v>0</v>
      </c>
      <c r="TA99" s="277">
        <f t="shared" si="154"/>
        <v>44.05</v>
      </c>
      <c r="TB99" s="277">
        <f t="shared" si="154"/>
        <v>59.400000000000006</v>
      </c>
      <c r="TC99" s="277">
        <f t="shared" si="154"/>
        <v>49.349999999999994</v>
      </c>
      <c r="TD99" s="277">
        <f t="shared" si="154"/>
        <v>47.75</v>
      </c>
      <c r="TE99" s="277">
        <f t="shared" si="154"/>
        <v>60.050000000000004</v>
      </c>
      <c r="TF99" s="277">
        <f t="shared" si="154"/>
        <v>0</v>
      </c>
      <c r="TG99" s="277">
        <f t="shared" si="154"/>
        <v>50.5</v>
      </c>
      <c r="TH99" s="277">
        <f t="shared" si="154"/>
        <v>76</v>
      </c>
      <c r="TI99" s="277">
        <f t="shared" si="154"/>
        <v>41.7</v>
      </c>
      <c r="TJ99" s="277">
        <f t="shared" si="154"/>
        <v>0</v>
      </c>
      <c r="TK99" s="277">
        <f t="shared" si="154"/>
        <v>65.150000000000006</v>
      </c>
      <c r="TL99" s="277">
        <f t="shared" si="154"/>
        <v>0</v>
      </c>
      <c r="TM99" s="277">
        <f t="shared" si="154"/>
        <v>51.9</v>
      </c>
      <c r="TN99" s="277">
        <f t="shared" si="154"/>
        <v>51.95</v>
      </c>
      <c r="TO99" s="277">
        <f t="shared" si="154"/>
        <v>0</v>
      </c>
      <c r="TP99" s="277">
        <f t="shared" si="154"/>
        <v>6</v>
      </c>
      <c r="TQ99" s="277">
        <f t="shared" si="154"/>
        <v>0</v>
      </c>
      <c r="TR99" s="277">
        <f t="shared" si="154"/>
        <v>0</v>
      </c>
      <c r="TS99" s="277">
        <f t="shared" si="154"/>
        <v>16.55</v>
      </c>
      <c r="TT99" s="277">
        <f t="shared" si="154"/>
        <v>0</v>
      </c>
      <c r="TU99" s="277">
        <f t="shared" si="154"/>
        <v>0</v>
      </c>
      <c r="TV99" s="277">
        <f t="shared" si="154"/>
        <v>25.400000000000002</v>
      </c>
      <c r="TW99" s="277">
        <f t="shared" si="154"/>
        <v>19.05</v>
      </c>
      <c r="TX99" s="277">
        <f t="shared" ref="TX99:WI99" si="155">SUMPRODUCT(TX79:TX98,$C$79:$C$98)</f>
        <v>0</v>
      </c>
      <c r="TY99" s="277">
        <f t="shared" si="155"/>
        <v>53.95</v>
      </c>
      <c r="TZ99" s="277">
        <f t="shared" si="155"/>
        <v>71.05</v>
      </c>
      <c r="UA99" s="277">
        <f t="shared" si="155"/>
        <v>0</v>
      </c>
      <c r="UB99" s="277">
        <f t="shared" si="155"/>
        <v>23.6</v>
      </c>
      <c r="UC99" s="277">
        <f t="shared" si="155"/>
        <v>70</v>
      </c>
      <c r="UD99" s="277">
        <f t="shared" si="155"/>
        <v>0</v>
      </c>
      <c r="UE99" s="277">
        <f t="shared" si="155"/>
        <v>55.1</v>
      </c>
      <c r="UF99" s="277">
        <f t="shared" si="155"/>
        <v>58</v>
      </c>
      <c r="UG99" s="277">
        <f t="shared" si="155"/>
        <v>0</v>
      </c>
      <c r="UH99" s="277">
        <f t="shared" si="155"/>
        <v>16.649999999999999</v>
      </c>
      <c r="UI99" s="277">
        <f t="shared" si="155"/>
        <v>57.85</v>
      </c>
      <c r="UJ99" s="277">
        <f t="shared" si="155"/>
        <v>0</v>
      </c>
      <c r="UK99" s="277">
        <f t="shared" si="155"/>
        <v>0</v>
      </c>
      <c r="UL99" s="277">
        <f t="shared" si="155"/>
        <v>0</v>
      </c>
      <c r="UM99" s="277">
        <f t="shared" si="155"/>
        <v>0</v>
      </c>
      <c r="UN99" s="277">
        <f t="shared" si="155"/>
        <v>24.699999999999996</v>
      </c>
      <c r="UO99" s="277">
        <f t="shared" si="155"/>
        <v>57.55</v>
      </c>
      <c r="UP99" s="277">
        <f t="shared" si="155"/>
        <v>0</v>
      </c>
      <c r="UQ99" s="277">
        <f t="shared" si="155"/>
        <v>31.5</v>
      </c>
      <c r="UR99" s="277">
        <f t="shared" si="155"/>
        <v>53.55</v>
      </c>
      <c r="US99" s="277">
        <f t="shared" si="155"/>
        <v>0</v>
      </c>
      <c r="UT99" s="277">
        <f t="shared" si="155"/>
        <v>54.05</v>
      </c>
      <c r="UU99" s="277">
        <f t="shared" si="155"/>
        <v>47.55</v>
      </c>
      <c r="UV99" s="277">
        <f t="shared" si="155"/>
        <v>0</v>
      </c>
      <c r="UW99" s="277">
        <f t="shared" si="155"/>
        <v>36.35</v>
      </c>
      <c r="UX99" s="277">
        <f t="shared" si="155"/>
        <v>44.2</v>
      </c>
      <c r="UY99" s="277">
        <f t="shared" si="155"/>
        <v>0</v>
      </c>
      <c r="UZ99" s="277">
        <f t="shared" si="155"/>
        <v>61.050000000000004</v>
      </c>
      <c r="VA99" s="277">
        <f t="shared" si="155"/>
        <v>50.75</v>
      </c>
      <c r="VB99" s="277">
        <f t="shared" si="155"/>
        <v>0</v>
      </c>
      <c r="VC99" s="277">
        <f t="shared" si="155"/>
        <v>0</v>
      </c>
      <c r="VD99" s="277">
        <f t="shared" si="155"/>
        <v>51.75</v>
      </c>
      <c r="VE99" s="277">
        <f t="shared" si="155"/>
        <v>0</v>
      </c>
      <c r="VF99" s="277">
        <f t="shared" si="155"/>
        <v>59.900000000000006</v>
      </c>
      <c r="VG99" s="277">
        <f t="shared" si="155"/>
        <v>53.9</v>
      </c>
      <c r="VH99" s="277">
        <f t="shared" si="155"/>
        <v>0</v>
      </c>
      <c r="VI99" s="277">
        <f t="shared" si="155"/>
        <v>60.499999999999993</v>
      </c>
      <c r="VJ99" s="277">
        <f t="shared" si="155"/>
        <v>56.05</v>
      </c>
      <c r="VK99" s="277">
        <f t="shared" si="155"/>
        <v>0</v>
      </c>
      <c r="VL99" s="277">
        <f t="shared" si="155"/>
        <v>23.15</v>
      </c>
      <c r="VM99" s="277">
        <f t="shared" si="155"/>
        <v>63.8</v>
      </c>
      <c r="VN99" s="277">
        <f t="shared" si="155"/>
        <v>0</v>
      </c>
      <c r="VO99" s="277">
        <f t="shared" si="155"/>
        <v>42.5</v>
      </c>
      <c r="VP99" s="277">
        <f t="shared" si="155"/>
        <v>64.400000000000006</v>
      </c>
      <c r="VQ99" s="277">
        <f t="shared" si="155"/>
        <v>0</v>
      </c>
      <c r="VR99" s="277">
        <f t="shared" si="155"/>
        <v>0</v>
      </c>
      <c r="VS99" s="277">
        <f t="shared" si="155"/>
        <v>61.15</v>
      </c>
      <c r="VT99" s="277">
        <f t="shared" si="155"/>
        <v>0</v>
      </c>
      <c r="VU99" s="277">
        <f t="shared" si="155"/>
        <v>24.6</v>
      </c>
      <c r="VV99" s="277">
        <f t="shared" si="155"/>
        <v>45</v>
      </c>
      <c r="VW99" s="277">
        <f t="shared" si="155"/>
        <v>0</v>
      </c>
      <c r="VX99" s="277">
        <f t="shared" si="155"/>
        <v>29.400000000000002</v>
      </c>
      <c r="VY99" s="277">
        <f t="shared" si="155"/>
        <v>10</v>
      </c>
      <c r="VZ99" s="277">
        <f t="shared" si="155"/>
        <v>0</v>
      </c>
      <c r="WA99" s="277">
        <f t="shared" si="155"/>
        <v>29.400000000000002</v>
      </c>
      <c r="WB99" s="277">
        <f t="shared" si="155"/>
        <v>0</v>
      </c>
      <c r="WC99" s="277">
        <f t="shared" si="155"/>
        <v>0</v>
      </c>
      <c r="WD99" s="277">
        <f t="shared" si="155"/>
        <v>50.250000000000007</v>
      </c>
      <c r="WE99" s="277">
        <f t="shared" si="155"/>
        <v>22.05</v>
      </c>
      <c r="WF99" s="277">
        <f t="shared" si="155"/>
        <v>0</v>
      </c>
      <c r="WG99" s="277">
        <f t="shared" si="155"/>
        <v>0</v>
      </c>
      <c r="WH99" s="277">
        <f t="shared" si="155"/>
        <v>64.05</v>
      </c>
      <c r="WI99" s="277">
        <f t="shared" si="155"/>
        <v>0</v>
      </c>
      <c r="WJ99" s="277">
        <f t="shared" ref="WJ99:YU99" si="156">SUMPRODUCT(WJ79:WJ98,$C$79:$C$98)</f>
        <v>52.05</v>
      </c>
      <c r="WK99" s="277">
        <f t="shared" si="156"/>
        <v>57.05</v>
      </c>
      <c r="WL99" s="277">
        <f t="shared" si="156"/>
        <v>0</v>
      </c>
      <c r="WM99" s="277">
        <f t="shared" si="156"/>
        <v>53.75</v>
      </c>
      <c r="WN99" s="277">
        <f t="shared" si="156"/>
        <v>63.05</v>
      </c>
      <c r="WO99" s="277">
        <f t="shared" si="156"/>
        <v>0</v>
      </c>
      <c r="WP99" s="277">
        <f t="shared" si="156"/>
        <v>43.449999999999996</v>
      </c>
      <c r="WQ99" s="277">
        <f t="shared" si="156"/>
        <v>0</v>
      </c>
      <c r="WR99" s="277">
        <f t="shared" si="156"/>
        <v>0</v>
      </c>
      <c r="WS99" s="277">
        <f t="shared" si="156"/>
        <v>40.349999999999994</v>
      </c>
      <c r="WT99" s="277">
        <f t="shared" si="156"/>
        <v>65.05</v>
      </c>
      <c r="WU99" s="277">
        <f t="shared" si="156"/>
        <v>0</v>
      </c>
      <c r="WV99" s="277">
        <f t="shared" si="156"/>
        <v>0</v>
      </c>
      <c r="WW99" s="277">
        <f t="shared" si="156"/>
        <v>65.05</v>
      </c>
      <c r="WX99" s="277">
        <f t="shared" si="156"/>
        <v>0</v>
      </c>
      <c r="WY99" s="277">
        <f t="shared" si="156"/>
        <v>45.65</v>
      </c>
      <c r="WZ99" s="277">
        <f t="shared" si="156"/>
        <v>66.05</v>
      </c>
      <c r="XA99" s="277">
        <f t="shared" si="156"/>
        <v>0</v>
      </c>
      <c r="XB99" s="277">
        <f t="shared" si="156"/>
        <v>47.95</v>
      </c>
      <c r="XC99" s="277">
        <f t="shared" si="156"/>
        <v>20.8</v>
      </c>
      <c r="XD99" s="277">
        <f t="shared" si="156"/>
        <v>0</v>
      </c>
      <c r="XE99" s="277">
        <f t="shared" si="156"/>
        <v>28.549999999999997</v>
      </c>
      <c r="XF99" s="277">
        <f t="shared" si="156"/>
        <v>39</v>
      </c>
      <c r="XG99" s="277">
        <f t="shared" si="156"/>
        <v>0</v>
      </c>
      <c r="XH99" s="277">
        <f t="shared" si="156"/>
        <v>37.550000000000004</v>
      </c>
      <c r="XI99" s="277">
        <f t="shared" si="156"/>
        <v>93.649999999999991</v>
      </c>
      <c r="XJ99" s="277">
        <f t="shared" si="156"/>
        <v>0</v>
      </c>
      <c r="XK99" s="277">
        <f t="shared" si="156"/>
        <v>0</v>
      </c>
      <c r="XL99" s="277">
        <f t="shared" si="156"/>
        <v>0</v>
      </c>
      <c r="XM99" s="277">
        <f t="shared" si="156"/>
        <v>0</v>
      </c>
      <c r="XN99" s="277">
        <f t="shared" si="156"/>
        <v>61.649999999999991</v>
      </c>
      <c r="XO99" s="277">
        <f t="shared" si="156"/>
        <v>63.85</v>
      </c>
      <c r="XP99" s="277">
        <f t="shared" si="156"/>
        <v>0</v>
      </c>
      <c r="XQ99" s="277">
        <f t="shared" si="156"/>
        <v>61.449999999999996</v>
      </c>
      <c r="XR99" s="277">
        <f t="shared" si="156"/>
        <v>62.8</v>
      </c>
      <c r="XS99" s="277">
        <f t="shared" si="156"/>
        <v>0</v>
      </c>
      <c r="XT99" s="277">
        <f t="shared" si="156"/>
        <v>43.449999999999996</v>
      </c>
      <c r="XU99" s="277">
        <f t="shared" si="156"/>
        <v>27.05</v>
      </c>
      <c r="XV99" s="277">
        <f t="shared" si="156"/>
        <v>0</v>
      </c>
      <c r="XW99" s="277">
        <f t="shared" si="156"/>
        <v>86.550000000000011</v>
      </c>
      <c r="XX99" s="277">
        <f t="shared" si="156"/>
        <v>0</v>
      </c>
      <c r="XY99" s="277">
        <f t="shared" si="156"/>
        <v>0</v>
      </c>
      <c r="XZ99" s="277">
        <f t="shared" si="156"/>
        <v>0</v>
      </c>
      <c r="YA99" s="277">
        <f t="shared" si="156"/>
        <v>89.45</v>
      </c>
      <c r="YB99" s="277">
        <f t="shared" si="156"/>
        <v>0</v>
      </c>
      <c r="YC99" s="277">
        <f t="shared" si="156"/>
        <v>106.25</v>
      </c>
      <c r="YD99" s="277">
        <f t="shared" si="156"/>
        <v>68.8</v>
      </c>
      <c r="YE99" s="277">
        <f t="shared" si="156"/>
        <v>0</v>
      </c>
      <c r="YF99" s="277">
        <f t="shared" si="156"/>
        <v>61.250000000000007</v>
      </c>
      <c r="YG99" s="277">
        <f t="shared" si="156"/>
        <v>55</v>
      </c>
      <c r="YH99" s="277">
        <f t="shared" si="156"/>
        <v>0</v>
      </c>
      <c r="YI99" s="277">
        <f t="shared" si="156"/>
        <v>19.549999999999997</v>
      </c>
      <c r="YJ99" s="277">
        <f t="shared" si="156"/>
        <v>55</v>
      </c>
      <c r="YK99" s="277">
        <f t="shared" si="156"/>
        <v>0</v>
      </c>
      <c r="YL99" s="277">
        <f t="shared" si="156"/>
        <v>57</v>
      </c>
      <c r="YM99" s="277">
        <f t="shared" si="156"/>
        <v>106.3</v>
      </c>
      <c r="YN99" s="277">
        <f t="shared" si="156"/>
        <v>0</v>
      </c>
      <c r="YO99" s="277">
        <f t="shared" si="156"/>
        <v>0</v>
      </c>
      <c r="YP99" s="277">
        <f t="shared" si="156"/>
        <v>87.15</v>
      </c>
      <c r="YQ99" s="277">
        <f t="shared" si="156"/>
        <v>0</v>
      </c>
      <c r="YR99" s="277">
        <f t="shared" si="156"/>
        <v>67.05</v>
      </c>
      <c r="YS99" s="277">
        <f t="shared" si="156"/>
        <v>90.45</v>
      </c>
      <c r="YT99" s="277">
        <f t="shared" si="156"/>
        <v>0</v>
      </c>
      <c r="YU99" s="277">
        <f t="shared" si="156"/>
        <v>88.1</v>
      </c>
      <c r="YV99" s="277">
        <f t="shared" ref="YV99:AAS99" si="157">SUMPRODUCT(YV79:YV98,$C$79:$C$98)</f>
        <v>107.15</v>
      </c>
      <c r="YW99" s="277">
        <f t="shared" si="157"/>
        <v>0</v>
      </c>
      <c r="YX99" s="277">
        <f t="shared" si="157"/>
        <v>86.2</v>
      </c>
      <c r="YY99" s="277">
        <f t="shared" si="157"/>
        <v>74.5</v>
      </c>
      <c r="YZ99" s="277">
        <f t="shared" si="157"/>
        <v>0</v>
      </c>
      <c r="ZA99" s="277">
        <f t="shared" si="157"/>
        <v>40.75</v>
      </c>
      <c r="ZB99" s="277">
        <f t="shared" si="157"/>
        <v>0</v>
      </c>
      <c r="ZC99" s="277">
        <f t="shared" si="157"/>
        <v>0</v>
      </c>
      <c r="ZD99" s="277">
        <f t="shared" si="157"/>
        <v>0</v>
      </c>
      <c r="ZE99" s="277">
        <f t="shared" si="157"/>
        <v>204.05</v>
      </c>
      <c r="ZF99" s="277">
        <f t="shared" si="157"/>
        <v>0</v>
      </c>
      <c r="ZG99" s="277">
        <f t="shared" si="157"/>
        <v>67</v>
      </c>
      <c r="ZH99" s="277">
        <f t="shared" si="157"/>
        <v>72</v>
      </c>
      <c r="ZI99" s="277">
        <f t="shared" si="157"/>
        <v>0</v>
      </c>
      <c r="ZJ99" s="277">
        <f t="shared" si="157"/>
        <v>40.700000000000003</v>
      </c>
      <c r="ZK99" s="277">
        <f t="shared" si="157"/>
        <v>0</v>
      </c>
      <c r="ZL99" s="277">
        <f t="shared" si="157"/>
        <v>0</v>
      </c>
      <c r="ZM99" s="277">
        <f t="shared" si="157"/>
        <v>43.2</v>
      </c>
      <c r="ZN99" s="277">
        <f t="shared" si="157"/>
        <v>0</v>
      </c>
      <c r="ZO99" s="277">
        <f t="shared" si="157"/>
        <v>0</v>
      </c>
      <c r="ZP99" s="277">
        <f t="shared" si="157"/>
        <v>58.15</v>
      </c>
      <c r="ZQ99" s="277">
        <f t="shared" si="157"/>
        <v>159.69999999999999</v>
      </c>
      <c r="ZR99" s="277">
        <f t="shared" si="157"/>
        <v>39.65</v>
      </c>
      <c r="ZS99" s="277">
        <f t="shared" si="157"/>
        <v>0</v>
      </c>
      <c r="ZT99" s="277">
        <f t="shared" si="157"/>
        <v>45.15</v>
      </c>
      <c r="ZU99" s="277">
        <f t="shared" si="157"/>
        <v>0</v>
      </c>
      <c r="ZV99" s="277">
        <f t="shared" si="157"/>
        <v>41</v>
      </c>
      <c r="ZW99" s="277">
        <f t="shared" si="157"/>
        <v>95.65</v>
      </c>
      <c r="ZX99" s="277">
        <f t="shared" si="157"/>
        <v>0</v>
      </c>
      <c r="ZY99" s="277">
        <f t="shared" si="157"/>
        <v>21.1</v>
      </c>
      <c r="ZZ99" s="277">
        <f t="shared" si="157"/>
        <v>84.5</v>
      </c>
      <c r="AAA99" s="277">
        <f t="shared" si="157"/>
        <v>0</v>
      </c>
      <c r="AAB99" s="277">
        <f t="shared" si="157"/>
        <v>63.400000000000006</v>
      </c>
      <c r="AAC99" s="277">
        <f t="shared" si="157"/>
        <v>27</v>
      </c>
      <c r="AAD99" s="277">
        <f t="shared" si="157"/>
        <v>0</v>
      </c>
      <c r="AAE99" s="277">
        <f t="shared" si="157"/>
        <v>33.6</v>
      </c>
      <c r="AAF99" s="277">
        <f t="shared" si="157"/>
        <v>118</v>
      </c>
      <c r="AAG99" s="277">
        <f t="shared" si="157"/>
        <v>0</v>
      </c>
      <c r="AAH99" s="277">
        <f t="shared" si="157"/>
        <v>0</v>
      </c>
      <c r="AAI99" s="277">
        <f t="shared" si="157"/>
        <v>0</v>
      </c>
      <c r="AAJ99" s="277">
        <f t="shared" si="157"/>
        <v>30.65</v>
      </c>
      <c r="AAK99" s="277">
        <f t="shared" si="157"/>
        <v>0</v>
      </c>
      <c r="AAL99" s="277">
        <f t="shared" si="157"/>
        <v>0</v>
      </c>
      <c r="AAM99" s="277">
        <f t="shared" si="157"/>
        <v>0</v>
      </c>
      <c r="AAN99" s="277">
        <f t="shared" si="157"/>
        <v>0</v>
      </c>
      <c r="AAO99" s="277">
        <f t="shared" si="157"/>
        <v>0</v>
      </c>
      <c r="AAP99" s="277">
        <f t="shared" si="157"/>
        <v>0</v>
      </c>
      <c r="AAQ99" s="277">
        <f t="shared" si="157"/>
        <v>0</v>
      </c>
      <c r="AAR99" s="277">
        <f t="shared" si="157"/>
        <v>0</v>
      </c>
      <c r="AAS99" s="277">
        <f t="shared" si="157"/>
        <v>0</v>
      </c>
      <c r="AAT99" s="181"/>
    </row>
    <row r="100" spans="1:722" x14ac:dyDescent="0.3">
      <c r="D100" s="3"/>
      <c r="F100" s="3"/>
      <c r="G100" s="3"/>
      <c r="H100" s="135"/>
      <c r="I100" s="135"/>
      <c r="J100" s="135"/>
      <c r="K100" s="135"/>
      <c r="L100" s="135"/>
      <c r="M100" s="135"/>
      <c r="N100" s="135"/>
      <c r="O100" s="135"/>
      <c r="P100" s="135"/>
      <c r="Z100" s="3"/>
      <c r="AA100" s="3"/>
      <c r="AB100" s="3"/>
      <c r="AC100" s="3"/>
      <c r="AD100" s="3"/>
      <c r="AE100" s="3"/>
      <c r="AF100" s="328">
        <f>AF99/(VLOOKUP(AF$77,Old!$A$85:$C$87,2,FALSE)*4*20)</f>
        <v>0</v>
      </c>
      <c r="AG100" s="328">
        <f>AG99/(VLOOKUP(AG$77,Old!$A$85:$C$87,2,FALSE)*4*20)</f>
        <v>0</v>
      </c>
      <c r="AH100" s="328">
        <f>AH99/(VLOOKUP(AH$77,Old!$A$85:$C$87,2,FALSE)*4*20)</f>
        <v>0</v>
      </c>
      <c r="AI100" s="328">
        <f>AI99/(VLOOKUP(AI$77,Old!$A$85:$C$87,2,FALSE)*4*20)</f>
        <v>0</v>
      </c>
      <c r="AJ100" s="328">
        <f>AJ99/(VLOOKUP(AJ$77,Old!$A$85:$C$87,2,FALSE)*4*20)</f>
        <v>0</v>
      </c>
      <c r="AK100" s="328">
        <f>AK99/(VLOOKUP(AK$77,Old!$A$85:$C$87,2,FALSE)*4*20)</f>
        <v>0</v>
      </c>
      <c r="AL100" s="328">
        <f>AL99/(VLOOKUP(AL$77,Old!$A$85:$C$87,2,FALSE)*4*20)</f>
        <v>0</v>
      </c>
      <c r="AM100" s="328">
        <f>AM99/(VLOOKUP(AM$77,Old!$A$85:$C$87,2,FALSE)*4*20)</f>
        <v>0</v>
      </c>
      <c r="AN100" s="328">
        <f>AN99/(VLOOKUP(AN$77,Old!$A$85:$C$87,2,FALSE)*4*20)</f>
        <v>0</v>
      </c>
      <c r="AO100" s="328">
        <f>AO99/(VLOOKUP(AO$77,Old!$A$85:$C$87,2,FALSE)*4*20)</f>
        <v>0.11666666666666667</v>
      </c>
      <c r="AP100" s="328">
        <f>AP99/(VLOOKUP(AP$77,Old!$A$85:$C$87,2,FALSE)*4*20)</f>
        <v>0</v>
      </c>
      <c r="AQ100" s="328">
        <f>AQ99/(VLOOKUP(AQ$77,Old!$A$85:$C$87,2,FALSE)*4*20)</f>
        <v>0</v>
      </c>
      <c r="AR100" s="328">
        <f>AR99/(VLOOKUP(AR$77,Old!$A$85:$C$87,2,FALSE)*4*20)</f>
        <v>6.7499999999999991E-2</v>
      </c>
      <c r="AS100" s="328">
        <f>AS99/(VLOOKUP(AS$77,Old!$A$85:$C$87,2,FALSE)*4*20)</f>
        <v>0</v>
      </c>
      <c r="AT100" s="328">
        <f>AT99/(VLOOKUP(AT$77,Old!$A$85:$C$87,2,FALSE)*4*20)</f>
        <v>0</v>
      </c>
      <c r="AU100" s="328">
        <f>AU99/(VLOOKUP(AU$77,Old!$A$85:$C$87,2,FALSE)*4*20)</f>
        <v>0.24500000000000002</v>
      </c>
      <c r="AV100" s="328">
        <f>AV99/(VLOOKUP(AV$77,Old!$A$85:$C$87,2,FALSE)*4*20)</f>
        <v>0.13166666666666668</v>
      </c>
      <c r="AW100" s="328">
        <f>AW99/(VLOOKUP(AW$77,Old!$A$85:$C$87,2,FALSE)*4*20)</f>
        <v>0.26375000000000004</v>
      </c>
      <c r="AX100" s="328">
        <f>AX99/(VLOOKUP(AX$77,Old!$A$85:$C$87,2,FALSE)*4*20)</f>
        <v>0</v>
      </c>
      <c r="AY100" s="328">
        <f>AY99/(VLOOKUP(AY$77,Old!$A$85:$C$87,2,FALSE)*4*20)</f>
        <v>0.14208333333333334</v>
      </c>
      <c r="AZ100" s="328">
        <f>AZ99/(VLOOKUP(AZ$77,Old!$A$85:$C$87,2,FALSE)*4*20)</f>
        <v>0</v>
      </c>
      <c r="BA100" s="328">
        <f>BA99/(VLOOKUP(BA$77,Old!$A$85:$C$87,2,FALSE)*4*20)</f>
        <v>0.12583333333333332</v>
      </c>
      <c r="BB100" s="328">
        <f>BB99/(VLOOKUP(BB$77,Old!$A$85:$C$87,2,FALSE)*4*20)</f>
        <v>0.18666666666666665</v>
      </c>
      <c r="BC100" s="328">
        <f>BC99/(VLOOKUP(BC$77,Old!$A$85:$C$87,2,FALSE)*4*20)</f>
        <v>0</v>
      </c>
      <c r="BD100" s="328">
        <f>BD99/(VLOOKUP(BD$77,Old!$A$85:$C$87,2,FALSE)*4*20)</f>
        <v>0</v>
      </c>
      <c r="BE100" s="328">
        <f>BE99/(VLOOKUP(BE$77,Old!$A$85:$C$87,2,FALSE)*4*20)</f>
        <v>0.10625</v>
      </c>
      <c r="BF100" s="328">
        <f>BF99/(VLOOKUP(BF$77,Old!$A$85:$C$87,2,FALSE)*4*20)</f>
        <v>0</v>
      </c>
      <c r="BG100" s="328">
        <f>BG99/(VLOOKUP(BG$77,Old!$A$85:$C$87,2,FALSE)*4*20)</f>
        <v>0</v>
      </c>
      <c r="BH100" s="328">
        <f>BH99/(VLOOKUP(BH$77,Old!$A$85:$C$87,2,FALSE)*4*20)</f>
        <v>1.6666666666666666E-2</v>
      </c>
      <c r="BI100" s="328">
        <f>BI99/(VLOOKUP(BI$77,Old!$A$85:$C$87,2,FALSE)*4*20)</f>
        <v>0</v>
      </c>
      <c r="BJ100" s="328">
        <f>BJ99/(VLOOKUP(BJ$77,Old!$A$85:$C$87,2,FALSE)*4*20)</f>
        <v>0.15333333333333335</v>
      </c>
      <c r="BK100" s="328">
        <f>BK99/(VLOOKUP(BK$77,Old!$A$85:$C$87,2,FALSE)*4*20)</f>
        <v>0.15812500000000002</v>
      </c>
      <c r="BL100" s="328">
        <f>BL99/(VLOOKUP(BL$77,Old!$A$85:$C$87,2,FALSE)*4*20)</f>
        <v>0</v>
      </c>
      <c r="BM100" s="328">
        <f>BM99/(VLOOKUP(BM$77,Old!$A$85:$C$87,2,FALSE)*4*20)</f>
        <v>0</v>
      </c>
      <c r="BN100" s="328">
        <f>BN99/(VLOOKUP(BN$77,Old!$A$85:$C$87,2,FALSE)*4*20)</f>
        <v>0.12333333333333334</v>
      </c>
      <c r="BO100" s="328">
        <f>BO99/(VLOOKUP(BO$77,Old!$A$85:$C$87,2,FALSE)*4*20)</f>
        <v>0</v>
      </c>
      <c r="BP100" s="328">
        <f>BP99/(VLOOKUP(BP$77,Old!$A$85:$C$87,2,FALSE)*4*20)</f>
        <v>0.12541666666666668</v>
      </c>
      <c r="BQ100" s="328">
        <f>BQ99/(VLOOKUP(BQ$77,Old!$A$85:$C$87,2,FALSE)*4*20)</f>
        <v>0.20833333333333334</v>
      </c>
      <c r="BR100" s="328">
        <f>BR99/(VLOOKUP(BR$77,Old!$A$85:$C$87,2,FALSE)*4*20)</f>
        <v>0</v>
      </c>
      <c r="BS100" s="328">
        <f>BS99/(VLOOKUP(BS$77,Old!$A$85:$C$87,2,FALSE)*4*20)</f>
        <v>0.12000000000000001</v>
      </c>
      <c r="BT100" s="328">
        <f>BT99/(VLOOKUP(BT$77,Old!$A$85:$C$87,2,FALSE)*4*20)</f>
        <v>0.14374999999999999</v>
      </c>
      <c r="BU100" s="328">
        <f>BU99/(VLOOKUP(BU$77,Old!$A$85:$C$87,2,FALSE)*4*20)</f>
        <v>0.31124999999999997</v>
      </c>
      <c r="BV100" s="328">
        <f>BV99/(VLOOKUP(BV$77,Old!$A$85:$C$87,2,FALSE)*4*20)</f>
        <v>9.0000000000000011E-2</v>
      </c>
      <c r="BW100" s="328">
        <f>BW99/(VLOOKUP(BW$77,Old!$A$85:$C$87,2,FALSE)*4*20)</f>
        <v>0</v>
      </c>
      <c r="BX100" s="328">
        <f>BX99/(VLOOKUP(BX$77,Old!$A$85:$C$87,2,FALSE)*4*20)</f>
        <v>0</v>
      </c>
      <c r="BY100" s="328">
        <f>BY99/(VLOOKUP(BY$77,Old!$A$85:$C$87,2,FALSE)*4*20)</f>
        <v>0</v>
      </c>
      <c r="BZ100" s="328">
        <f>BZ99/(VLOOKUP(BZ$77,Old!$A$85:$C$87,2,FALSE)*4*20)</f>
        <v>0</v>
      </c>
      <c r="CA100" s="328">
        <f>CA99/(VLOOKUP(CA$77,Old!$A$85:$C$87,2,FALSE)*4*20)</f>
        <v>0</v>
      </c>
      <c r="CB100" s="328">
        <f>CB99/(VLOOKUP(CB$77,Old!$A$85:$C$87,2,FALSE)*4*20)</f>
        <v>0</v>
      </c>
      <c r="CC100" s="328">
        <f>CC99/(VLOOKUP(CC$77,Old!$A$85:$C$87,2,FALSE)*4*20)</f>
        <v>8.8333333333333333E-2</v>
      </c>
      <c r="CD100" s="328">
        <f>CD99/(VLOOKUP(CD$77,Old!$A$85:$C$87,2,FALSE)*4*20)</f>
        <v>0.27</v>
      </c>
      <c r="CE100" s="328">
        <f>CE99/(VLOOKUP(CE$77,Old!$A$85:$C$87,2,FALSE)*4*20)</f>
        <v>0</v>
      </c>
      <c r="CF100" s="328">
        <f>CF99/(VLOOKUP(CF$77,Old!$A$85:$C$87,2,FALSE)*4*20)</f>
        <v>0</v>
      </c>
      <c r="CG100" s="328">
        <f>CG99/(VLOOKUP(CG$77,Old!$A$85:$C$87,2,FALSE)*4*20)</f>
        <v>0</v>
      </c>
      <c r="CH100" s="328">
        <f>CH99/(VLOOKUP(CH$77,Old!$A$85:$C$87,2,FALSE)*4*20)</f>
        <v>0</v>
      </c>
      <c r="CI100" s="328">
        <f>CI99/(VLOOKUP(CI$77,Old!$A$85:$C$87,2,FALSE)*4*20)</f>
        <v>0</v>
      </c>
      <c r="CJ100" s="328">
        <f>CJ99/(VLOOKUP(CJ$77,Old!$A$85:$C$87,2,FALSE)*4*20)</f>
        <v>0.32687500000000003</v>
      </c>
      <c r="CK100" s="328">
        <f>CK99/(VLOOKUP(CK$77,Old!$A$85:$C$87,2,FALSE)*4*20)</f>
        <v>0</v>
      </c>
      <c r="CL100" s="328">
        <f>CL99/(VLOOKUP(CL$77,Old!$A$85:$C$87,2,FALSE)*4*20)</f>
        <v>0.17208333333333331</v>
      </c>
      <c r="CM100" s="328">
        <f>CM99/(VLOOKUP(CM$77,Old!$A$85:$C$87,2,FALSE)*4*20)</f>
        <v>0</v>
      </c>
      <c r="CN100" s="328">
        <f>CN99/(VLOOKUP(CN$77,Old!$A$85:$C$87,2,FALSE)*4*20)</f>
        <v>6.3333333333333325E-2</v>
      </c>
      <c r="CO100" s="328">
        <f>CO99/(VLOOKUP(CO$77,Old!$A$85:$C$87,2,FALSE)*4*20)</f>
        <v>9.9583333333333329E-2</v>
      </c>
      <c r="CP100" s="328">
        <f>CP99/(VLOOKUP(CP$77,Old!$A$85:$C$87,2,FALSE)*4*20)</f>
        <v>0.34875</v>
      </c>
      <c r="CQ100" s="328">
        <f>CQ99/(VLOOKUP(CQ$77,Old!$A$85:$C$87,2,FALSE)*4*20)</f>
        <v>0</v>
      </c>
      <c r="CR100" s="328">
        <f>CR99/(VLOOKUP(CR$77,Old!$A$85:$C$87,2,FALSE)*4*20)</f>
        <v>6.0416666666666667E-2</v>
      </c>
      <c r="CS100" s="328">
        <f>CS99/(VLOOKUP(CS$77,Old!$A$85:$C$87,2,FALSE)*4*20)</f>
        <v>0</v>
      </c>
      <c r="CT100" s="328">
        <f>CT99/(VLOOKUP(CT$77,Old!$A$85:$C$87,2,FALSE)*4*20)</f>
        <v>9.7500000000000003E-2</v>
      </c>
      <c r="CU100" s="328">
        <f>CU99/(VLOOKUP(CU$77,Old!$A$85:$C$87,2,FALSE)*4*20)</f>
        <v>0.125</v>
      </c>
      <c r="CV100" s="328">
        <f>CV99/(VLOOKUP(CV$77,Old!$A$85:$C$87,2,FALSE)*4*20)</f>
        <v>0</v>
      </c>
      <c r="CW100" s="328">
        <f>CW99/(VLOOKUP(CW$77,Old!$A$85:$C$87,2,FALSE)*4*20)</f>
        <v>0.10583333333333335</v>
      </c>
      <c r="CX100" s="328">
        <f>CX99/(VLOOKUP(CX$77,Old!$A$85:$C$87,2,FALSE)*4*20)</f>
        <v>9.583333333333334E-2</v>
      </c>
      <c r="CY100" s="328">
        <f>CY99/(VLOOKUP(CY$77,Old!$A$85:$C$87,2,FALSE)*4*20)</f>
        <v>0.35124999999999995</v>
      </c>
      <c r="CZ100" s="328">
        <f>CZ99/(VLOOKUP(CZ$77,Old!$A$85:$C$87,2,FALSE)*4*20)</f>
        <v>4.583333333333333E-2</v>
      </c>
      <c r="DA100" s="328">
        <f>DA99/(VLOOKUP(DA$77,Old!$A$85:$C$87,2,FALSE)*4*20)</f>
        <v>0.11666666666666667</v>
      </c>
      <c r="DB100" s="328">
        <f>DB99/(VLOOKUP(DB$77,Old!$A$85:$C$87,2,FALSE)*4*20)</f>
        <v>0</v>
      </c>
      <c r="DC100" s="328">
        <f>DC99/(VLOOKUP(DC$77,Old!$A$85:$C$87,2,FALSE)*4*20)</f>
        <v>0.41458333333333341</v>
      </c>
      <c r="DD100" s="328">
        <f>DD99/(VLOOKUP(DD$77,Old!$A$85:$C$87,2,FALSE)*4*20)</f>
        <v>0</v>
      </c>
      <c r="DE100" s="328">
        <f>DE99/(VLOOKUP(DE$77,Old!$A$85:$C$87,2,FALSE)*4*20)</f>
        <v>0.19375000000000001</v>
      </c>
      <c r="DF100" s="328">
        <f>DF99/(VLOOKUP(DF$77,Old!$A$85:$C$87,2,FALSE)*4*20)</f>
        <v>0</v>
      </c>
      <c r="DG100" s="328">
        <f>DG99/(VLOOKUP(DG$77,Old!$A$85:$C$87,2,FALSE)*4*20)</f>
        <v>0</v>
      </c>
      <c r="DH100" s="328">
        <f>DH99/(VLOOKUP(DH$77,Old!$A$85:$C$87,2,FALSE)*4*20)</f>
        <v>0</v>
      </c>
      <c r="DI100" s="328">
        <f>DI99/(VLOOKUP(DI$77,Old!$A$85:$C$87,2,FALSE)*4*20)</f>
        <v>0.2225</v>
      </c>
      <c r="DJ100" s="328">
        <f>DJ99/(VLOOKUP(DJ$77,Old!$A$85:$C$87,2,FALSE)*4*20)</f>
        <v>0.12479166666666666</v>
      </c>
      <c r="DK100" s="328">
        <f>DK99/(VLOOKUP(DK$77,Old!$A$85:$C$87,2,FALSE)*4*20)</f>
        <v>0</v>
      </c>
      <c r="DL100" s="328">
        <f>DL99/(VLOOKUP(DL$77,Old!$A$85:$C$87,2,FALSE)*4*20)</f>
        <v>7.3333333333333334E-2</v>
      </c>
      <c r="DM100" s="328">
        <f>DM99/(VLOOKUP(DM$77,Old!$A$85:$C$87,2,FALSE)*4*20)</f>
        <v>8.8750000000000009E-2</v>
      </c>
      <c r="DN100" s="328">
        <f>DN99/(VLOOKUP(DN$77,Old!$A$85:$C$87,2,FALSE)*4*20)</f>
        <v>0</v>
      </c>
      <c r="DO100" s="328">
        <f>DO99/(VLOOKUP(DO$77,Old!$A$85:$C$87,2,FALSE)*4*20)</f>
        <v>0</v>
      </c>
      <c r="DP100" s="328">
        <f>DP99/(VLOOKUP(DP$77,Old!$A$85:$C$87,2,FALSE)*4*20)</f>
        <v>7.8333333333333338E-2</v>
      </c>
      <c r="DQ100" s="328">
        <f>DQ99/(VLOOKUP(DQ$77,Old!$A$85:$C$87,2,FALSE)*4*20)</f>
        <v>0</v>
      </c>
      <c r="DR100" s="328">
        <f>DR99/(VLOOKUP(DR$77,Old!$A$85:$C$87,2,FALSE)*4*20)</f>
        <v>0.22291666666666671</v>
      </c>
      <c r="DS100" s="328">
        <f>DS99/(VLOOKUP(DS$77,Old!$A$85:$C$87,2,FALSE)*4*20)</f>
        <v>4.1666666666666666E-3</v>
      </c>
      <c r="DT100" s="328">
        <f>DT99/(VLOOKUP(DT$77,Old!$A$85:$C$87,2,FALSE)*4*20)</f>
        <v>0.22749999999999998</v>
      </c>
      <c r="DU100" s="328">
        <f>DU99/(VLOOKUP(DU$77,Old!$A$85:$C$87,2,FALSE)*4*20)</f>
        <v>0</v>
      </c>
      <c r="DV100" s="328">
        <f>DV99/(VLOOKUP(DV$77,Old!$A$85:$C$87,2,FALSE)*4*20)</f>
        <v>0.169375</v>
      </c>
      <c r="DW100" s="328">
        <f>DW99/(VLOOKUP(DW$77,Old!$A$85:$C$87,2,FALSE)*4*20)</f>
        <v>0</v>
      </c>
      <c r="DX100" s="328">
        <f>DX99/(VLOOKUP(DX$77,Old!$A$85:$C$87,2,FALSE)*4*20)</f>
        <v>0.23625000000000002</v>
      </c>
      <c r="DY100" s="328">
        <f>DY99/(VLOOKUP(DY$77,Old!$A$85:$C$87,2,FALSE)*4*20)</f>
        <v>8.2083333333333328E-2</v>
      </c>
      <c r="DZ100" s="328">
        <f>DZ99/(VLOOKUP(DZ$77,Old!$A$85:$C$87,2,FALSE)*4*20)</f>
        <v>0</v>
      </c>
      <c r="EA100" s="328">
        <f>EA99/(VLOOKUP(EA$77,Old!$A$85:$C$87,2,FALSE)*4*20)</f>
        <v>0.22125</v>
      </c>
      <c r="EB100" s="328">
        <f>EB99/(VLOOKUP(EB$77,Old!$A$85:$C$87,2,FALSE)*4*20)</f>
        <v>0.16395833333333334</v>
      </c>
      <c r="EC100" s="328">
        <f>EC99/(VLOOKUP(EC$77,Old!$A$85:$C$87,2,FALSE)*4*20)</f>
        <v>0</v>
      </c>
      <c r="ED100" s="328">
        <f>ED99/(VLOOKUP(ED$77,Old!$A$85:$C$87,2,FALSE)*4*20)</f>
        <v>0</v>
      </c>
      <c r="EE100" s="328">
        <f>EE99/(VLOOKUP(EE$77,Old!$A$85:$C$87,2,FALSE)*4*20)</f>
        <v>0.17624999999999999</v>
      </c>
      <c r="EF100" s="328">
        <f>EF99/(VLOOKUP(EF$77,Old!$A$85:$C$87,2,FALSE)*4*20)</f>
        <v>0</v>
      </c>
      <c r="EG100" s="328">
        <f>EG99/(VLOOKUP(EG$77,Old!$A$85:$C$87,2,FALSE)*4*20)</f>
        <v>0</v>
      </c>
      <c r="EH100" s="328">
        <f>EH99/(VLOOKUP(EH$77,Old!$A$85:$C$87,2,FALSE)*4*20)</f>
        <v>0</v>
      </c>
      <c r="EI100" s="328">
        <f>EI99/(VLOOKUP(EI$77,Old!$A$85:$C$87,2,FALSE)*4*20)</f>
        <v>0</v>
      </c>
      <c r="EJ100" s="328">
        <f>EJ99/(VLOOKUP(EJ$77,Old!$A$85:$C$87,2,FALSE)*4*20)</f>
        <v>0</v>
      </c>
      <c r="EK100" s="328">
        <f>EK99/(VLOOKUP(EK$77,Old!$A$85:$C$87,2,FALSE)*4*20)</f>
        <v>0.28749999999999998</v>
      </c>
      <c r="EL100" s="328">
        <f>EL99/(VLOOKUP(EL$77,Old!$A$85:$C$87,2,FALSE)*4*20)</f>
        <v>7.4999999999999997E-2</v>
      </c>
      <c r="EM100" s="328">
        <f>EM99/(VLOOKUP(EM$77,Old!$A$85:$C$87,2,FALSE)*4*20)</f>
        <v>0.1075</v>
      </c>
      <c r="EN100" s="328">
        <f>EN99/(VLOOKUP(EN$77,Old!$A$85:$C$87,2,FALSE)*4*20)</f>
        <v>0</v>
      </c>
      <c r="EO100" s="328">
        <f>EO99/(VLOOKUP(EO$77,Old!$A$85:$C$87,2,FALSE)*4*20)</f>
        <v>0</v>
      </c>
      <c r="EP100" s="328">
        <f>EP99/(VLOOKUP(EP$77,Old!$A$85:$C$87,2,FALSE)*4*20)</f>
        <v>0</v>
      </c>
      <c r="EQ100" s="328">
        <f>EQ99/(VLOOKUP(EQ$77,Old!$A$85:$C$87,2,FALSE)*4*20)</f>
        <v>0</v>
      </c>
      <c r="ER100" s="328">
        <f>ER99/(VLOOKUP(ER$77,Old!$A$85:$C$87,2,FALSE)*4*20)</f>
        <v>0</v>
      </c>
      <c r="ES100" s="328">
        <f>ES99/(VLOOKUP(ES$77,Old!$A$85:$C$87,2,FALSE)*4*20)</f>
        <v>8.9583333333333334E-2</v>
      </c>
      <c r="ET100" s="328">
        <f>ET99/(VLOOKUP(ET$77,Old!$A$85:$C$87,2,FALSE)*4*20)</f>
        <v>0.10312499999999999</v>
      </c>
      <c r="EU100" s="328">
        <f>EU99/(VLOOKUP(EU$77,Old!$A$85:$C$87,2,FALSE)*4*20)</f>
        <v>0</v>
      </c>
      <c r="EV100" s="328">
        <f>EV99/(VLOOKUP(EV$77,Old!$A$85:$C$87,2,FALSE)*4*20)</f>
        <v>0.18375</v>
      </c>
      <c r="EW100" s="328">
        <f>EW99/(VLOOKUP(EW$77,Old!$A$85:$C$87,2,FALSE)*4*20)</f>
        <v>0.22208333333333333</v>
      </c>
      <c r="EX100" s="328">
        <f>EX99/(VLOOKUP(EX$77,Old!$A$85:$C$87,2,FALSE)*4*20)</f>
        <v>0</v>
      </c>
      <c r="EY100" s="328">
        <f>EY99/(VLOOKUP(EY$77,Old!$A$85:$C$87,2,FALSE)*4*20)</f>
        <v>0</v>
      </c>
      <c r="EZ100" s="328">
        <f>EZ99/(VLOOKUP(EZ$77,Old!$A$85:$C$87,2,FALSE)*4*20)</f>
        <v>0.17604166666666668</v>
      </c>
      <c r="FA100" s="328">
        <f>FA99/(VLOOKUP(FA$77,Old!$A$85:$C$87,2,FALSE)*4*20)</f>
        <v>0</v>
      </c>
      <c r="FB100" s="328">
        <f>FB99/(VLOOKUP(FB$77,Old!$A$85:$C$87,2,FALSE)*4*20)</f>
        <v>0.17416666666666666</v>
      </c>
      <c r="FC100" s="328">
        <f>FC99/(VLOOKUP(FC$77,Old!$A$85:$C$87,2,FALSE)*4*20)</f>
        <v>0.138125</v>
      </c>
      <c r="FD100" s="328">
        <f>FD99/(VLOOKUP(FD$77,Old!$A$85:$C$87,2,FALSE)*4*20)</f>
        <v>0</v>
      </c>
      <c r="FE100" s="328">
        <f>FE99/(VLOOKUP(FE$77,Old!$A$85:$C$87,2,FALSE)*4*20)</f>
        <v>0.19625000000000001</v>
      </c>
      <c r="FF100" s="328">
        <f>FF99/(VLOOKUP(FF$77,Old!$A$85:$C$87,2,FALSE)*4*20)</f>
        <v>0.26416666666666666</v>
      </c>
      <c r="FG100" s="328">
        <f>FG99/(VLOOKUP(FG$77,Old!$A$85:$C$87,2,FALSE)*4*20)</f>
        <v>0</v>
      </c>
      <c r="FH100" s="328">
        <f>FH99/(VLOOKUP(FH$77,Old!$A$85:$C$87,2,FALSE)*4*20)</f>
        <v>0</v>
      </c>
      <c r="FI100" s="328">
        <f>FI99/(VLOOKUP(FI$77,Old!$A$85:$C$87,2,FALSE)*4*20)</f>
        <v>0.17499999999999999</v>
      </c>
      <c r="FJ100" s="328">
        <f>FJ99/(VLOOKUP(FJ$77,Old!$A$85:$C$87,2,FALSE)*4*20)</f>
        <v>0</v>
      </c>
      <c r="FK100" s="328">
        <f>FK99/(VLOOKUP(FK$77,Old!$A$85:$C$87,2,FALSE)*4*20)</f>
        <v>0.14458333333333334</v>
      </c>
      <c r="FL100" s="328">
        <f>FL99/(VLOOKUP(FL$77,Old!$A$85:$C$87,2,FALSE)*4*20)</f>
        <v>0.39166666666666666</v>
      </c>
      <c r="FM100" s="328">
        <f>FM99/(VLOOKUP(FM$77,Old!$A$85:$C$87,2,FALSE)*4*20)</f>
        <v>0.21062500000000001</v>
      </c>
      <c r="FN100" s="328">
        <f>FN99/(VLOOKUP(FN$77,Old!$A$85:$C$87,2,FALSE)*4*20)</f>
        <v>0</v>
      </c>
      <c r="FO100" s="328">
        <f>FO99/(VLOOKUP(FO$77,Old!$A$85:$C$87,2,FALSE)*4*20)</f>
        <v>0.28979166666666667</v>
      </c>
      <c r="FP100" s="328">
        <f>FP99/(VLOOKUP(FP$77,Old!$A$85:$C$87,2,FALSE)*4*20)</f>
        <v>0</v>
      </c>
      <c r="FQ100" s="328">
        <f>FQ99/(VLOOKUP(FQ$77,Old!$A$85:$C$87,2,FALSE)*4*20)</f>
        <v>0.18583333333333332</v>
      </c>
      <c r="FR100" s="328">
        <f>FR99/(VLOOKUP(FR$77,Old!$A$85:$C$87,2,FALSE)*4*20)</f>
        <v>0.58125000000000004</v>
      </c>
      <c r="FS100" s="328">
        <f>FS99/(VLOOKUP(FS$77,Old!$A$85:$C$87,2,FALSE)*4*20)</f>
        <v>0</v>
      </c>
      <c r="FT100" s="328">
        <f>FT99/(VLOOKUP(FT$77,Old!$A$85:$C$87,2,FALSE)*4*20)</f>
        <v>0.13874999999999998</v>
      </c>
      <c r="FU100" s="328">
        <f>FU99/(VLOOKUP(FU$77,Old!$A$85:$C$87,2,FALSE)*4*20)</f>
        <v>0.21249999999999999</v>
      </c>
      <c r="FV100" s="328">
        <f>FV99/(VLOOKUP(FV$77,Old!$A$85:$C$87,2,FALSE)*4*20)</f>
        <v>0</v>
      </c>
      <c r="FW100" s="328">
        <f>FW99/(VLOOKUP(FW$77,Old!$A$85:$C$87,2,FALSE)*4*20)</f>
        <v>4.8333333333333332E-2</v>
      </c>
      <c r="FX100" s="328">
        <f>FX99/(VLOOKUP(FX$77,Old!$A$85:$C$87,2,FALSE)*4*20)</f>
        <v>0.1</v>
      </c>
      <c r="FY100" s="328">
        <f>FY99/(VLOOKUP(FY$77,Old!$A$85:$C$87,2,FALSE)*4*20)</f>
        <v>0</v>
      </c>
      <c r="FZ100" s="328">
        <f>FZ99/(VLOOKUP(FZ$77,Old!$A$85:$C$87,2,FALSE)*4*20)</f>
        <v>4.1250000000000002E-2</v>
      </c>
      <c r="GA100" s="328">
        <f>GA99/(VLOOKUP(GA$77,Old!$A$85:$C$87,2,FALSE)*4*20)</f>
        <v>0.44479166666666664</v>
      </c>
      <c r="GB100" s="328">
        <f>GB99/(VLOOKUP(GB$77,Old!$A$85:$C$87,2,FALSE)*4*20)</f>
        <v>0.34687499999999999</v>
      </c>
      <c r="GC100" s="328">
        <f>GC99/(VLOOKUP(GC$77,Old!$A$85:$C$87,2,FALSE)*4*20)</f>
        <v>0</v>
      </c>
      <c r="GD100" s="328">
        <f>GD99/(VLOOKUP(GD$77,Old!$A$85:$C$87,2,FALSE)*4*20)</f>
        <v>0.42708333333333331</v>
      </c>
      <c r="GE100" s="328">
        <f>GE99/(VLOOKUP(GE$77,Old!$A$85:$C$87,2,FALSE)*4*20)</f>
        <v>0</v>
      </c>
      <c r="GF100" s="328">
        <f>GF99/(VLOOKUP(GF$77,Old!$A$85:$C$87,2,FALSE)*4*20)</f>
        <v>1.5833333333333335E-2</v>
      </c>
      <c r="GG100" s="328">
        <f>GG99/(VLOOKUP(GG$77,Old!$A$85:$C$87,2,FALSE)*4*20)</f>
        <v>0.39374999999999999</v>
      </c>
      <c r="GH100" s="328">
        <f>GH99/(VLOOKUP(GH$77,Old!$A$85:$C$87,2,FALSE)*4*20)</f>
        <v>0.13500000000000001</v>
      </c>
      <c r="GI100" s="328">
        <f>GI99/(VLOOKUP(GI$77,Old!$A$85:$C$87,2,FALSE)*4*20)</f>
        <v>7.0000000000000007E-2</v>
      </c>
      <c r="GJ100" s="328">
        <f>GJ99/(VLOOKUP(GJ$77,Old!$A$85:$C$87,2,FALSE)*4*20)</f>
        <v>0.25416666666666665</v>
      </c>
      <c r="GK100" s="328">
        <f>GK99/(VLOOKUP(GK$77,Old!$A$85:$C$87,2,FALSE)*4*20)</f>
        <v>0.23312499999999997</v>
      </c>
      <c r="GL100" s="328">
        <f>GL99/(VLOOKUP(GL$77,Old!$A$85:$C$87,2,FALSE)*4*20)</f>
        <v>0.10791666666666666</v>
      </c>
      <c r="GM100" s="328">
        <f>GM99/(VLOOKUP(GM$77,Old!$A$85:$C$87,2,FALSE)*4*20)</f>
        <v>0.34437500000000004</v>
      </c>
      <c r="GN100" s="328">
        <f>GN99/(VLOOKUP(GN$77,Old!$A$85:$C$87,2,FALSE)*4*20)</f>
        <v>0</v>
      </c>
      <c r="GO100" s="328">
        <f>GO99/(VLOOKUP(GO$77,Old!$A$85:$C$87,2,FALSE)*4*20)</f>
        <v>0</v>
      </c>
      <c r="GP100" s="328">
        <f>GP99/(VLOOKUP(GP$77,Old!$A$85:$C$87,2,FALSE)*4*20)</f>
        <v>0.44374999999999998</v>
      </c>
      <c r="GQ100" s="328">
        <f>GQ99/(VLOOKUP(GQ$77,Old!$A$85:$C$87,2,FALSE)*4*20)</f>
        <v>0.25750000000000001</v>
      </c>
      <c r="GR100" s="328">
        <f>GR99/(VLOOKUP(GR$77,Old!$A$85:$C$87,2,FALSE)*4*20)</f>
        <v>0</v>
      </c>
      <c r="GS100" s="328">
        <f>GS99/(VLOOKUP(GS$77,Old!$A$85:$C$87,2,FALSE)*4*20)</f>
        <v>0.44666666666666666</v>
      </c>
      <c r="GT100" s="328">
        <f>GT99/(VLOOKUP(GT$77,Old!$A$85:$C$87,2,FALSE)*4*20)</f>
        <v>0</v>
      </c>
      <c r="GU100" s="328">
        <f>GU99/(VLOOKUP(GU$77,Old!$A$85:$C$87,2,FALSE)*4*20)</f>
        <v>0.13208333333333336</v>
      </c>
      <c r="GV100" s="328">
        <f>GV99/(VLOOKUP(GV$77,Old!$A$85:$C$87,2,FALSE)*4*20)</f>
        <v>0.25416666666666665</v>
      </c>
      <c r="GW100" s="328">
        <f>GW99/(VLOOKUP(GW$77,Old!$A$85:$C$87,2,FALSE)*4*20)</f>
        <v>0</v>
      </c>
      <c r="GX100" s="328">
        <f>GX99/(VLOOKUP(GX$77,Old!$A$85:$C$87,2,FALSE)*4*20)</f>
        <v>0.16708333333333333</v>
      </c>
      <c r="GY100" s="328">
        <f>GY99/(VLOOKUP(GY$77,Old!$A$85:$C$87,2,FALSE)*4*20)</f>
        <v>0.13750000000000001</v>
      </c>
      <c r="GZ100" s="328">
        <f>GZ99/(VLOOKUP(GZ$77,Old!$A$85:$C$87,2,FALSE)*4*20)</f>
        <v>0.23500000000000001</v>
      </c>
      <c r="HA100" s="328">
        <f>HA99/(VLOOKUP(HA$77,Old!$A$85:$C$87,2,FALSE)*4*20)</f>
        <v>8.2500000000000004E-2</v>
      </c>
      <c r="HB100" s="328">
        <f>HB99/(VLOOKUP(HB$77,Old!$A$85:$C$87,2,FALSE)*4*20)</f>
        <v>0.125</v>
      </c>
      <c r="HC100" s="328">
        <f>HC99/(VLOOKUP(HC$77,Old!$A$85:$C$87,2,FALSE)*4*20)</f>
        <v>0</v>
      </c>
      <c r="HD100" s="328">
        <f>HD99/(VLOOKUP(HD$77,Old!$A$85:$C$87,2,FALSE)*4*20)</f>
        <v>0.16750000000000001</v>
      </c>
      <c r="HE100" s="328">
        <f>HE99/(VLOOKUP(HE$77,Old!$A$85:$C$87,2,FALSE)*4*20)</f>
        <v>0.54145833333333326</v>
      </c>
      <c r="HF100" s="328">
        <f>HF99/(VLOOKUP(HF$77,Old!$A$85:$C$87,2,FALSE)*4*20)</f>
        <v>0.14687500000000001</v>
      </c>
      <c r="HG100" s="328">
        <f>HG99/(VLOOKUP(HG$77,Old!$A$85:$C$87,2,FALSE)*4*20)</f>
        <v>0</v>
      </c>
      <c r="HH100" s="328">
        <f>HH99/(VLOOKUP(HH$77,Old!$A$85:$C$87,2,FALSE)*4*20)</f>
        <v>0.14791666666666667</v>
      </c>
      <c r="HI100" s="328">
        <f>HI99/(VLOOKUP(HI$77,Old!$A$85:$C$87,2,FALSE)*4*20)</f>
        <v>0</v>
      </c>
      <c r="HJ100" s="328">
        <f>HJ99/(VLOOKUP(HJ$77,Old!$A$85:$C$87,2,FALSE)*4*20)</f>
        <v>0.10041666666666667</v>
      </c>
      <c r="HK100" s="328">
        <f>HK99/(VLOOKUP(HK$77,Old!$A$85:$C$87,2,FALSE)*4*20)</f>
        <v>0.19166666666666668</v>
      </c>
      <c r="HL100" s="328">
        <f>HL99/(VLOOKUP(HL$77,Old!$A$85:$C$87,2,FALSE)*4*20)</f>
        <v>0</v>
      </c>
      <c r="HM100" s="328">
        <f>HM99/(VLOOKUP(HM$77,Old!$A$85:$C$87,2,FALSE)*4*20)</f>
        <v>9.9583333333333329E-2</v>
      </c>
      <c r="HN100" s="328">
        <f>HN99/(VLOOKUP(HN$77,Old!$A$85:$C$87,2,FALSE)*4*20)</f>
        <v>9.166666666666666E-2</v>
      </c>
      <c r="HO100" s="328">
        <f>HO99/(VLOOKUP(HO$77,Old!$A$85:$C$87,2,FALSE)*4*20)</f>
        <v>0</v>
      </c>
      <c r="HP100" s="328">
        <f>HP99/(VLOOKUP(HP$77,Old!$A$85:$C$87,2,FALSE)*4*20)</f>
        <v>0</v>
      </c>
      <c r="HQ100" s="328">
        <f>HQ99/(VLOOKUP(HQ$77,Old!$A$85:$C$87,2,FALSE)*4*20)</f>
        <v>0.12708333333333333</v>
      </c>
      <c r="HR100" s="328">
        <f>HR99/(VLOOKUP(HR$77,Old!$A$85:$C$87,2,FALSE)*4*20)</f>
        <v>0</v>
      </c>
      <c r="HS100" s="328">
        <f>HS99/(VLOOKUP(HS$77,Old!$A$85:$C$87,2,FALSE)*4*20)</f>
        <v>0.29541666666666661</v>
      </c>
      <c r="HT100" s="328">
        <f>HT99/(VLOOKUP(HT$77,Old!$A$85:$C$87,2,FALSE)*4*20)</f>
        <v>0.28354166666666664</v>
      </c>
      <c r="HU100" s="328">
        <f>HU99/(VLOOKUP(HU$77,Old!$A$85:$C$87,2,FALSE)*4*20)</f>
        <v>0.19749999999999998</v>
      </c>
      <c r="HV100" s="328">
        <f>HV99/(VLOOKUP(HV$77,Old!$A$85:$C$87,2,FALSE)*4*20)</f>
        <v>0</v>
      </c>
      <c r="HW100" s="328">
        <f>HW99/(VLOOKUP(HW$77,Old!$A$85:$C$87,2,FALSE)*4*20)</f>
        <v>0.22458333333333333</v>
      </c>
      <c r="HX100" s="328">
        <f>HX99/(VLOOKUP(HX$77,Old!$A$85:$C$87,2,FALSE)*4*20)</f>
        <v>0</v>
      </c>
      <c r="HY100" s="328">
        <f>HY99/(VLOOKUP(HY$77,Old!$A$85:$C$87,2,FALSE)*4*20)</f>
        <v>6.6458333333333341E-2</v>
      </c>
      <c r="HZ100" s="328">
        <f>HZ99/(VLOOKUP(HZ$77,Old!$A$85:$C$87,2,FALSE)*4*20)</f>
        <v>0.19333333333333333</v>
      </c>
      <c r="IA100" s="328">
        <f>IA99/(VLOOKUP(IA$77,Old!$A$85:$C$87,2,FALSE)*4*20)</f>
        <v>0</v>
      </c>
      <c r="IB100" s="328">
        <f>IB99/(VLOOKUP(IB$77,Old!$A$85:$C$87,2,FALSE)*4*20)</f>
        <v>2.9583333333333333E-2</v>
      </c>
      <c r="IC100" s="328">
        <f>IC99/(VLOOKUP(IC$77,Old!$A$85:$C$87,2,FALSE)*4*20)</f>
        <v>0.18562499999999998</v>
      </c>
      <c r="ID100" s="328">
        <f>ID99/(VLOOKUP(ID$77,Old!$A$85:$C$87,2,FALSE)*4*20)</f>
        <v>0</v>
      </c>
      <c r="IE100" s="328">
        <f>IE99/(VLOOKUP(IE$77,Old!$A$85:$C$87,2,FALSE)*4*20)</f>
        <v>5.9583333333333335E-2</v>
      </c>
      <c r="IF100" s="328">
        <f>IF99/(VLOOKUP(IF$77,Old!$A$85:$C$87,2,FALSE)*4*20)</f>
        <v>0.18645833333333334</v>
      </c>
      <c r="IG100" s="328">
        <f>IG99/(VLOOKUP(IG$77,Old!$A$85:$C$87,2,FALSE)*4*20)</f>
        <v>0</v>
      </c>
      <c r="IH100" s="328">
        <f>IH99/(VLOOKUP(IH$77,Old!$A$85:$C$87,2,FALSE)*4*20)</f>
        <v>0.27958333333333335</v>
      </c>
      <c r="II100" s="328">
        <f>II99/(VLOOKUP(II$77,Old!$A$85:$C$87,2,FALSE)*4*20)</f>
        <v>0.21208333333333332</v>
      </c>
      <c r="IJ100" s="328">
        <f>IJ99/(VLOOKUP(IJ$77,Old!$A$85:$C$87,2,FALSE)*4*20)</f>
        <v>0.27437500000000004</v>
      </c>
      <c r="IK100" s="328">
        <f>IK99/(VLOOKUP(IK$77,Old!$A$85:$C$87,2,FALSE)*4*20)</f>
        <v>0</v>
      </c>
      <c r="IL100" s="328">
        <f>IL99/(VLOOKUP(IL$77,Old!$A$85:$C$87,2,FALSE)*4*20)</f>
        <v>0.22458333333333333</v>
      </c>
      <c r="IM100" s="328">
        <f>IM99/(VLOOKUP(IM$77,Old!$A$85:$C$87,2,FALSE)*4*20)</f>
        <v>0</v>
      </c>
      <c r="IN100" s="328">
        <f>IN99/(VLOOKUP(IN$77,Old!$A$85:$C$87,2,FALSE)*4*20)</f>
        <v>0.17833333333333332</v>
      </c>
      <c r="IO100" s="328">
        <f>IO99/(VLOOKUP(IO$77,Old!$A$85:$C$87,2,FALSE)*4*20)</f>
        <v>0.23979166666666665</v>
      </c>
      <c r="IP100" s="328">
        <f>IP99/(VLOOKUP(IP$77,Old!$A$85:$C$87,2,FALSE)*4*20)</f>
        <v>0</v>
      </c>
      <c r="IQ100" s="328">
        <f>IQ99/(VLOOKUP(IQ$77,Old!$A$85:$C$87,2,FALSE)*4*20)</f>
        <v>0.18208333333333335</v>
      </c>
      <c r="IR100" s="328">
        <f>IR99/(VLOOKUP(IR$77,Old!$A$85:$C$87,2,FALSE)*4*20)</f>
        <v>7.8125E-2</v>
      </c>
      <c r="IS100" s="328">
        <f>IS99/(VLOOKUP(IS$77,Old!$A$85:$C$87,2,FALSE)*4*20)</f>
        <v>0</v>
      </c>
      <c r="IT100" s="328">
        <f>IT99/(VLOOKUP(IT$77,Old!$A$85:$C$87,2,FALSE)*4*20)</f>
        <v>0.05</v>
      </c>
      <c r="IU100" s="328">
        <f>IU99/(VLOOKUP(IU$77,Old!$A$85:$C$87,2,FALSE)*4*20)</f>
        <v>7.2499999999999995E-2</v>
      </c>
      <c r="IV100" s="328">
        <f>IV99/(VLOOKUP(IV$77,Old!$A$85:$C$87,2,FALSE)*4*20)</f>
        <v>0</v>
      </c>
      <c r="IW100" s="328">
        <f>IW99/(VLOOKUP(IW$77,Old!$A$85:$C$87,2,FALSE)*4*20)</f>
        <v>0.1825</v>
      </c>
      <c r="IX100" s="328">
        <f>IX99/(VLOOKUP(IX$77,Old!$A$85:$C$87,2,FALSE)*4*20)</f>
        <v>0.27083333333333331</v>
      </c>
      <c r="IY100" s="328">
        <f>IY99/(VLOOKUP(IY$77,Old!$A$85:$C$87,2,FALSE)*4*20)</f>
        <v>0.26812500000000006</v>
      </c>
      <c r="IZ100" s="328">
        <f>IZ99/(VLOOKUP(IZ$77,Old!$A$85:$C$87,2,FALSE)*4*20)</f>
        <v>0</v>
      </c>
      <c r="JA100" s="328">
        <f>JA99/(VLOOKUP(JA$77,Old!$A$85:$C$87,2,FALSE)*4*20)</f>
        <v>0.17833333333333332</v>
      </c>
      <c r="JB100" s="328">
        <f>JB99/(VLOOKUP(JB$77,Old!$A$85:$C$87,2,FALSE)*4*20)</f>
        <v>0</v>
      </c>
      <c r="JC100" s="328">
        <f>JC99/(VLOOKUP(JC$77,Old!$A$85:$C$87,2,FALSE)*4*20)</f>
        <v>0.15</v>
      </c>
      <c r="JD100" s="328">
        <f>JD99/(VLOOKUP(JD$77,Old!$A$85:$C$87,2,FALSE)*4*20)</f>
        <v>0.1875</v>
      </c>
      <c r="JE100" s="328">
        <f>JE99/(VLOOKUP(JE$77,Old!$A$85:$C$87,2,FALSE)*4*20)</f>
        <v>0</v>
      </c>
      <c r="JF100" s="328">
        <f>JF99/(VLOOKUP(JF$77,Old!$A$85:$C$87,2,FALSE)*4*20)</f>
        <v>6.5000000000000002E-2</v>
      </c>
      <c r="JG100" s="328">
        <f>JG99/(VLOOKUP(JG$77,Old!$A$85:$C$87,2,FALSE)*4*20)</f>
        <v>0.13104166666666667</v>
      </c>
      <c r="JH100" s="328">
        <f>JH99/(VLOOKUP(JH$77,Old!$A$85:$C$87,2,FALSE)*4*20)</f>
        <v>0.05</v>
      </c>
      <c r="JI100" s="328">
        <f>JI99/(VLOOKUP(JI$77,Old!$A$85:$C$87,2,FALSE)*4*20)</f>
        <v>2.7916666666666666E-2</v>
      </c>
      <c r="JJ100" s="328">
        <f>JJ99/(VLOOKUP(JJ$77,Old!$A$85:$C$87,2,FALSE)*4*20)</f>
        <v>6.9374999999999992E-2</v>
      </c>
      <c r="JK100" s="328">
        <f>JK99/(VLOOKUP(JK$77,Old!$A$85:$C$87,2,FALSE)*4*20)</f>
        <v>0</v>
      </c>
      <c r="JL100" s="328">
        <f>JL99/(VLOOKUP(JL$77,Old!$A$85:$C$87,2,FALSE)*4*20)</f>
        <v>0</v>
      </c>
      <c r="JM100" s="328">
        <f>JM99/(VLOOKUP(JM$77,Old!$A$85:$C$87,2,FALSE)*4*20)</f>
        <v>0</v>
      </c>
      <c r="JN100" s="328">
        <f>JN99/(VLOOKUP(JN$77,Old!$A$85:$C$87,2,FALSE)*4*20)</f>
        <v>0</v>
      </c>
      <c r="JO100" s="328">
        <f>JO99/(VLOOKUP(JO$77,Old!$A$85:$C$87,2,FALSE)*4*20)</f>
        <v>0</v>
      </c>
      <c r="JP100" s="328">
        <f>JP99/(VLOOKUP(JP$77,Old!$A$85:$C$87,2,FALSE)*4*20)</f>
        <v>9.8541666666666666E-2</v>
      </c>
      <c r="JQ100" s="328">
        <f>JQ99/(VLOOKUP(JQ$77,Old!$A$85:$C$87,2,FALSE)*4*20)</f>
        <v>0</v>
      </c>
      <c r="JR100" s="328">
        <f>JR99/(VLOOKUP(JR$77,Old!$A$85:$C$87,2,FALSE)*4*20)</f>
        <v>0.28166666666666662</v>
      </c>
      <c r="JS100" s="328">
        <f>JS99/(VLOOKUP(JS$77,Old!$A$85:$C$87,2,FALSE)*4*20)</f>
        <v>0.12395833333333334</v>
      </c>
      <c r="JT100" s="328">
        <f>JT99/(VLOOKUP(JT$77,Old!$A$85:$C$87,2,FALSE)*4*20)</f>
        <v>0</v>
      </c>
      <c r="JU100" s="328">
        <f>JU99/(VLOOKUP(JU$77,Old!$A$85:$C$87,2,FALSE)*4*20)</f>
        <v>0.20916666666666664</v>
      </c>
      <c r="JV100" s="328">
        <f>JV99/(VLOOKUP(JV$77,Old!$A$85:$C$87,2,FALSE)*4*20)</f>
        <v>0.18229166666666666</v>
      </c>
      <c r="JW100" s="328">
        <f>JW99/(VLOOKUP(JW$77,Old!$A$85:$C$87,2,FALSE)*4*20)</f>
        <v>0</v>
      </c>
      <c r="JX100" s="328">
        <f>JX99/(VLOOKUP(JX$77,Old!$A$85:$C$87,2,FALSE)*4*20)</f>
        <v>8.7916666666666671E-2</v>
      </c>
      <c r="JY100" s="328">
        <f>JY99/(VLOOKUP(JY$77,Old!$A$85:$C$87,2,FALSE)*4*20)</f>
        <v>0.10041666666666667</v>
      </c>
      <c r="JZ100" s="328">
        <f>JZ99/(VLOOKUP(JZ$77,Old!$A$85:$C$87,2,FALSE)*4*20)</f>
        <v>0</v>
      </c>
      <c r="KA100" s="328">
        <f>KA99/(VLOOKUP(KA$77,Old!$A$85:$C$87,2,FALSE)*4*20)</f>
        <v>0.29458333333333331</v>
      </c>
      <c r="KB100" s="328">
        <f>KB99/(VLOOKUP(KB$77,Old!$A$85:$C$87,2,FALSE)*4*20)</f>
        <v>5.3124999999999999E-2</v>
      </c>
      <c r="KC100" s="328">
        <f>KC99/(VLOOKUP(KC$77,Old!$A$85:$C$87,2,FALSE)*4*20)</f>
        <v>0</v>
      </c>
      <c r="KD100" s="328">
        <f>KD99/(VLOOKUP(KD$77,Old!$A$85:$C$87,2,FALSE)*4*20)</f>
        <v>0</v>
      </c>
      <c r="KE100" s="328">
        <f>KE99/(VLOOKUP(KE$77,Old!$A$85:$C$87,2,FALSE)*4*20)</f>
        <v>0.364375</v>
      </c>
      <c r="KF100" s="328">
        <f>KF99/(VLOOKUP(KF$77,Old!$A$85:$C$87,2,FALSE)*4*20)</f>
        <v>0</v>
      </c>
      <c r="KG100" s="328">
        <f>KG99/(VLOOKUP(KG$77,Old!$A$85:$C$87,2,FALSE)*4*20)</f>
        <v>0</v>
      </c>
      <c r="KH100" s="328">
        <f>KH99/(VLOOKUP(KH$77,Old!$A$85:$C$87,2,FALSE)*4*20)</f>
        <v>0.17958333333333332</v>
      </c>
      <c r="KI100" s="328">
        <f>KI99/(VLOOKUP(KI$77,Old!$A$85:$C$87,2,FALSE)*4*20)</f>
        <v>0</v>
      </c>
      <c r="KJ100" s="328">
        <f>KJ99/(VLOOKUP(KJ$77,Old!$A$85:$C$87,2,FALSE)*4*20)</f>
        <v>0.1125</v>
      </c>
      <c r="KK100" s="328">
        <f>KK99/(VLOOKUP(KK$77,Old!$A$85:$C$87,2,FALSE)*4*20)</f>
        <v>0.19916666666666666</v>
      </c>
      <c r="KL100" s="328">
        <f>KL99/(VLOOKUP(KL$77,Old!$A$85:$C$87,2,FALSE)*4*20)</f>
        <v>0</v>
      </c>
      <c r="KM100" s="328">
        <f>KM99/(VLOOKUP(KM$77,Old!$A$85:$C$87,2,FALSE)*4*20)</f>
        <v>2.5000000000000001E-2</v>
      </c>
      <c r="KN100" s="328">
        <f>KN99/(VLOOKUP(KN$77,Old!$A$85:$C$87,2,FALSE)*4*20)</f>
        <v>0.05</v>
      </c>
      <c r="KO100" s="328">
        <f>KO99/(VLOOKUP(KO$77,Old!$A$85:$C$87,2,FALSE)*4*20)</f>
        <v>0</v>
      </c>
      <c r="KP100" s="328">
        <f>KP99/(VLOOKUP(KP$77,Old!$A$85:$C$87,2,FALSE)*4*20)</f>
        <v>0.11583333333333333</v>
      </c>
      <c r="KQ100" s="328">
        <f>KQ99/(VLOOKUP(KQ$77,Old!$A$85:$C$87,2,FALSE)*4*20)</f>
        <v>0.13062500000000002</v>
      </c>
      <c r="KR100" s="328">
        <f>KR99/(VLOOKUP(KR$77,Old!$A$85:$C$87,2,FALSE)*4*20)</f>
        <v>0</v>
      </c>
      <c r="KS100" s="328">
        <f>KS99/(VLOOKUP(KS$77,Old!$A$85:$C$87,2,FALSE)*4*20)</f>
        <v>0</v>
      </c>
      <c r="KT100" s="328">
        <f>KT99/(VLOOKUP(KT$77,Old!$A$85:$C$87,2,FALSE)*4*20)</f>
        <v>0.30520833333333336</v>
      </c>
      <c r="KU100" s="328">
        <f>KU99/(VLOOKUP(KU$77,Old!$A$85:$C$87,2,FALSE)*4*20)</f>
        <v>0</v>
      </c>
      <c r="KV100" s="328">
        <f>KV99/(VLOOKUP(KV$77,Old!$A$85:$C$87,2,FALSE)*4*20)</f>
        <v>0.22375</v>
      </c>
      <c r="KW100" s="328">
        <f>KW99/(VLOOKUP(KW$77,Old!$A$85:$C$87,2,FALSE)*4*20)</f>
        <v>0.38833333333333336</v>
      </c>
      <c r="KX100" s="328">
        <f>KX99/(VLOOKUP(KX$77,Old!$A$85:$C$87,2,FALSE)*4*20)</f>
        <v>0</v>
      </c>
      <c r="KY100" s="328">
        <f>KY99/(VLOOKUP(KY$77,Old!$A$85:$C$87,2,FALSE)*4*20)</f>
        <v>9.0833333333333335E-2</v>
      </c>
      <c r="KZ100" s="328">
        <f>KZ99/(VLOOKUP(KZ$77,Old!$A$85:$C$87,2,FALSE)*4*20)</f>
        <v>0.16833333333333333</v>
      </c>
      <c r="LA100" s="328">
        <f>LA99/(VLOOKUP(LA$77,Old!$A$85:$C$87,2,FALSE)*4*20)</f>
        <v>0</v>
      </c>
      <c r="LB100" s="328">
        <f>LB99/(VLOOKUP(LB$77,Old!$A$85:$C$87,2,FALSE)*4*20)</f>
        <v>6.7499999999999991E-2</v>
      </c>
      <c r="LC100" s="328">
        <f>LC99/(VLOOKUP(LC$77,Old!$A$85:$C$87,2,FALSE)*4*20)</f>
        <v>0.15187500000000001</v>
      </c>
      <c r="LD100" s="328">
        <f>LD99/(VLOOKUP(LD$77,Old!$A$85:$C$87,2,FALSE)*4*20)</f>
        <v>0</v>
      </c>
      <c r="LE100" s="328">
        <f>LE99/(VLOOKUP(LE$77,Old!$A$85:$C$87,2,FALSE)*4*20)</f>
        <v>7.9166666666666677E-2</v>
      </c>
      <c r="LF100" s="328">
        <f>LF99/(VLOOKUP(LF$77,Old!$A$85:$C$87,2,FALSE)*4*20)</f>
        <v>0.22125</v>
      </c>
      <c r="LG100" s="328">
        <f>LG99/(VLOOKUP(LG$77,Old!$A$85:$C$87,2,FALSE)*4*20)</f>
        <v>0.41875000000000001</v>
      </c>
      <c r="LH100" s="328">
        <f>LH99/(VLOOKUP(LH$77,Old!$A$85:$C$87,2,FALSE)*4*20)</f>
        <v>0</v>
      </c>
      <c r="LI100" s="328">
        <f>LI99/(VLOOKUP(LI$77,Old!$A$85:$C$87,2,FALSE)*4*20)</f>
        <v>0.46666666666666667</v>
      </c>
      <c r="LJ100" s="328">
        <f>LJ99/(VLOOKUP(LJ$77,Old!$A$85:$C$87,2,FALSE)*4*20)</f>
        <v>0.34937500000000005</v>
      </c>
      <c r="LK100" s="328">
        <f>LK99/(VLOOKUP(LK$77,Old!$A$85:$C$87,2,FALSE)*4*20)</f>
        <v>0.17708333333333334</v>
      </c>
      <c r="LL100" s="328">
        <f>LL99/(VLOOKUP(LL$77,Old!$A$85:$C$87,2,FALSE)*4*20)</f>
        <v>0.28437499999999999</v>
      </c>
      <c r="LM100" s="328">
        <f>LM99/(VLOOKUP(LM$77,Old!$A$85:$C$87,2,FALSE)*4*20)</f>
        <v>0</v>
      </c>
      <c r="LN100" s="328">
        <f>LN99/(VLOOKUP(LN$77,Old!$A$85:$C$87,2,FALSE)*4*20)</f>
        <v>7.9166666666666663E-2</v>
      </c>
      <c r="LO100" s="328">
        <f>LO99/(VLOOKUP(LO$77,Old!$A$85:$C$87,2,FALSE)*4*20)</f>
        <v>0.35479166666666667</v>
      </c>
      <c r="LP100" s="328">
        <f>LP99/(VLOOKUP(LP$77,Old!$A$85:$C$87,2,FALSE)*4*20)</f>
        <v>0</v>
      </c>
      <c r="LQ100" s="328">
        <f>LQ99/(VLOOKUP(LQ$77,Old!$A$85:$C$87,2,FALSE)*4*20)</f>
        <v>0</v>
      </c>
      <c r="LR100" s="328">
        <f>LR99/(VLOOKUP(LR$77,Old!$A$85:$C$87,2,FALSE)*4*20)</f>
        <v>0.20833333333333334</v>
      </c>
      <c r="LS100" s="328">
        <f>LS99/(VLOOKUP(LS$77,Old!$A$85:$C$87,2,FALSE)*4*20)</f>
        <v>0</v>
      </c>
      <c r="LT100" s="328">
        <f>LT99/(VLOOKUP(LT$77,Old!$A$85:$C$87,2,FALSE)*4*20)</f>
        <v>0</v>
      </c>
      <c r="LU100" s="328">
        <f>LU99/(VLOOKUP(LU$77,Old!$A$85:$C$87,2,FALSE)*4*20)</f>
        <v>0.40979166666666667</v>
      </c>
      <c r="LV100" s="328">
        <f>LV99/(VLOOKUP(LV$77,Old!$A$85:$C$87,2,FALSE)*4*20)</f>
        <v>0</v>
      </c>
      <c r="LW100" s="328">
        <f>LW99/(VLOOKUP(LW$77,Old!$A$85:$C$87,2,FALSE)*4*20)</f>
        <v>0</v>
      </c>
      <c r="LX100" s="328">
        <f>LX99/(VLOOKUP(LX$77,Old!$A$85:$C$87,2,FALSE)*4*20)</f>
        <v>0.42645833333333333</v>
      </c>
      <c r="LY100" s="328">
        <f>LY99/(VLOOKUP(LY$77,Old!$A$85:$C$87,2,FALSE)*4*20)</f>
        <v>0.23937500000000003</v>
      </c>
      <c r="LZ100" s="328">
        <f>LZ99/(VLOOKUP(LZ$77,Old!$A$85:$C$87,2,FALSE)*4*20)</f>
        <v>0.14000000000000001</v>
      </c>
      <c r="MA100" s="328">
        <f>MA99/(VLOOKUP(MA$77,Old!$A$85:$C$87,2,FALSE)*4*20)</f>
        <v>0.26708333333333328</v>
      </c>
      <c r="MB100" s="328">
        <f>MB99/(VLOOKUP(MB$77,Old!$A$85:$C$87,2,FALSE)*4*20)</f>
        <v>0</v>
      </c>
      <c r="MC100" s="328">
        <f>MC99/(VLOOKUP(MC$77,Old!$A$85:$C$87,2,FALSE)*4*20)</f>
        <v>0.16708333333333331</v>
      </c>
      <c r="MD100" s="328">
        <f>MD99/(VLOOKUP(MD$77,Old!$A$85:$C$87,2,FALSE)*4*20)</f>
        <v>0.43916666666666671</v>
      </c>
      <c r="ME100" s="328">
        <f>ME99/(VLOOKUP(ME$77,Old!$A$85:$C$87,2,FALSE)*4*20)</f>
        <v>0.21875</v>
      </c>
      <c r="MF100" s="328">
        <f>MF99/(VLOOKUP(MF$77,Old!$A$85:$C$87,2,FALSE)*4*20)</f>
        <v>6.0000000000000005E-2</v>
      </c>
      <c r="MG100" s="328">
        <f>MG99/(VLOOKUP(MG$77,Old!$A$85:$C$87,2,FALSE)*4*20)</f>
        <v>0.39916666666666667</v>
      </c>
      <c r="MH100" s="328">
        <f>MH99/(VLOOKUP(MH$77,Old!$A$85:$C$87,2,FALSE)*4*20)</f>
        <v>0</v>
      </c>
      <c r="MI100" s="328">
        <f>MI99/(VLOOKUP(MI$77,Old!$A$85:$C$87,2,FALSE)*4*20)</f>
        <v>0</v>
      </c>
      <c r="MJ100" s="328">
        <f>MJ99/(VLOOKUP(MJ$77,Old!$A$85:$C$87,2,FALSE)*4*20)</f>
        <v>0</v>
      </c>
      <c r="MK100" s="328">
        <f>MK99/(VLOOKUP(MK$77,Old!$A$85:$C$87,2,FALSE)*4*20)</f>
        <v>0</v>
      </c>
      <c r="ML100" s="328">
        <f>ML99/(VLOOKUP(ML$77,Old!$A$85:$C$87,2,FALSE)*4*20)</f>
        <v>7.7499999999999999E-2</v>
      </c>
      <c r="MM100" s="328">
        <f>MM99/(VLOOKUP(MM$77,Old!$A$85:$C$87,2,FALSE)*4*20)</f>
        <v>9.2708333333333337E-2</v>
      </c>
      <c r="MN100" s="328">
        <f>MN99/(VLOOKUP(MN$77,Old!$A$85:$C$87,2,FALSE)*4*20)</f>
        <v>0.68437499999999996</v>
      </c>
      <c r="MO100" s="328">
        <f>MO99/(VLOOKUP(MO$77,Old!$A$85:$C$87,2,FALSE)*4*20)</f>
        <v>0.13125000000000001</v>
      </c>
      <c r="MP100" s="328">
        <f>MP99/(VLOOKUP(MP$77,Old!$A$85:$C$87,2,FALSE)*4*20)</f>
        <v>0.27104166666666668</v>
      </c>
      <c r="MQ100" s="328">
        <f>MQ99/(VLOOKUP(MQ$77,Old!$A$85:$C$87,2,FALSE)*4*20)</f>
        <v>0</v>
      </c>
      <c r="MR100" s="328">
        <f>MR99/(VLOOKUP(MR$77,Old!$A$85:$C$87,2,FALSE)*4*20)</f>
        <v>0.18541666666666665</v>
      </c>
      <c r="MS100" s="328">
        <f>MS99/(VLOOKUP(MS$77,Old!$A$85:$C$87,2,FALSE)*4*20)</f>
        <v>0.27458333333333335</v>
      </c>
      <c r="MT100" s="328">
        <f>MT99/(VLOOKUP(MT$77,Old!$A$85:$C$87,2,FALSE)*4*20)</f>
        <v>0</v>
      </c>
      <c r="MU100" s="328">
        <f>MU99/(VLOOKUP(MU$77,Old!$A$85:$C$87,2,FALSE)*4*20)</f>
        <v>7.5416666666666674E-2</v>
      </c>
      <c r="MV100" s="328">
        <f>MV99/(VLOOKUP(MV$77,Old!$A$85:$C$87,2,FALSE)*4*20)</f>
        <v>0.18645833333333334</v>
      </c>
      <c r="MW100" s="328">
        <f>MW99/(VLOOKUP(MW$77,Old!$A$85:$C$87,2,FALSE)*4*20)</f>
        <v>0</v>
      </c>
      <c r="MX100" s="328">
        <f>MX99/(VLOOKUP(MX$77,Old!$A$85:$C$87,2,FALSE)*4*20)</f>
        <v>0.46458333333333335</v>
      </c>
      <c r="MY100" s="328">
        <f>MY99/(VLOOKUP(MY$77,Old!$A$85:$C$87,2,FALSE)*4*20)</f>
        <v>0.27166666666666667</v>
      </c>
      <c r="MZ100" s="328">
        <f>MZ99/(VLOOKUP(MZ$77,Old!$A$85:$C$87,2,FALSE)*4*20)</f>
        <v>0.46437500000000009</v>
      </c>
      <c r="NA100" s="328">
        <f>NA99/(VLOOKUP(NA$77,Old!$A$85:$C$87,2,FALSE)*4*20)</f>
        <v>0</v>
      </c>
      <c r="NB100" s="328">
        <f>NB99/(VLOOKUP(NB$77,Old!$A$85:$C$87,2,FALSE)*4*20)</f>
        <v>0.38708333333333333</v>
      </c>
      <c r="NC100" s="328">
        <f>NC99/(VLOOKUP(NC$77,Old!$A$85:$C$87,2,FALSE)*4*20)</f>
        <v>0.31</v>
      </c>
      <c r="ND100" s="328">
        <f>ND99/(VLOOKUP(ND$77,Old!$A$85:$C$87,2,FALSE)*4*20)</f>
        <v>0.28333333333333338</v>
      </c>
      <c r="NE100" s="328">
        <f>NE99/(VLOOKUP(NE$77,Old!$A$85:$C$87,2,FALSE)*4*20)</f>
        <v>0.29375000000000001</v>
      </c>
      <c r="NF100" s="328">
        <f>NF99/(VLOOKUP(NF$77,Old!$A$85:$C$87,2,FALSE)*4*20)</f>
        <v>0</v>
      </c>
      <c r="NG100" s="328">
        <f>NG99/(VLOOKUP(NG$77,Old!$A$85:$C$87,2,FALSE)*4*20)</f>
        <v>0.2322916666666667</v>
      </c>
      <c r="NH100" s="328">
        <f>NH99/(VLOOKUP(NH$77,Old!$A$85:$C$87,2,FALSE)*4*20)</f>
        <v>0.30687500000000001</v>
      </c>
      <c r="NI100" s="328">
        <f>NI99/(VLOOKUP(NI$77,Old!$A$85:$C$87,2,FALSE)*4*20)</f>
        <v>0</v>
      </c>
      <c r="NJ100" s="328">
        <f>NJ99/(VLOOKUP(NJ$77,Old!$A$85:$C$87,2,FALSE)*4*20)</f>
        <v>3.0833333333333331E-2</v>
      </c>
      <c r="NK100" s="328">
        <f>NK99/(VLOOKUP(NK$77,Old!$A$85:$C$87,2,FALSE)*4*20)</f>
        <v>0.15645833333333331</v>
      </c>
      <c r="NL100" s="328">
        <f>NL99/(VLOOKUP(NL$77,Old!$A$85:$C$87,2,FALSE)*4*20)</f>
        <v>0</v>
      </c>
      <c r="NM100" s="328">
        <f>NM99/(VLOOKUP(NM$77,Old!$A$85:$C$87,2,FALSE)*4*20)</f>
        <v>0.11854166666666668</v>
      </c>
      <c r="NN100" s="328">
        <f>NN99/(VLOOKUP(NN$77,Old!$A$85:$C$87,2,FALSE)*4*20)</f>
        <v>0.19979166666666667</v>
      </c>
      <c r="NO100" s="328">
        <f>NO99/(VLOOKUP(NO$77,Old!$A$85:$C$87,2,FALSE)*4*20)</f>
        <v>0</v>
      </c>
      <c r="NP100" s="328">
        <f>NP99/(VLOOKUP(NP$77,Old!$A$85:$C$87,2,FALSE)*4*20)</f>
        <v>0</v>
      </c>
      <c r="NQ100" s="328">
        <f>NQ99/(VLOOKUP(NQ$77,Old!$A$85:$C$87,2,FALSE)*4*20)</f>
        <v>0.40312500000000001</v>
      </c>
      <c r="NR100" s="328">
        <f>NR99/(VLOOKUP(NR$77,Old!$A$85:$C$87,2,FALSE)*4*20)</f>
        <v>0</v>
      </c>
      <c r="NS100" s="328">
        <f>NS99/(VLOOKUP(NS$77,Old!$A$85:$C$87,2,FALSE)*4*20)</f>
        <v>0.38479166666666664</v>
      </c>
      <c r="NT100" s="328">
        <f>NT99/(VLOOKUP(NT$77,Old!$A$85:$C$87,2,FALSE)*4*20)</f>
        <v>0.27416666666666667</v>
      </c>
      <c r="NU100" s="328">
        <f>NU99/(VLOOKUP(NU$77,Old!$A$85:$C$87,2,FALSE)*4*20)</f>
        <v>0</v>
      </c>
      <c r="NV100" s="328">
        <f>NV99/(VLOOKUP(NV$77,Old!$A$85:$C$87,2,FALSE)*4*20)</f>
        <v>0.40916666666666668</v>
      </c>
      <c r="NW100" s="328">
        <f>NW99/(VLOOKUP(NW$77,Old!$A$85:$C$87,2,FALSE)*4*20)</f>
        <v>0.32437499999999997</v>
      </c>
      <c r="NX100" s="328">
        <f>NX99/(VLOOKUP(NX$77,Old!$A$85:$C$87,2,FALSE)*4*20)</f>
        <v>0.48312499999999997</v>
      </c>
      <c r="NY100" s="328">
        <f>NY99/(VLOOKUP(NY$77,Old!$A$85:$C$87,2,FALSE)*4*20)</f>
        <v>8.5833333333333345E-2</v>
      </c>
      <c r="NZ100" s="328">
        <f>NZ99/(VLOOKUP(NZ$77,Old!$A$85:$C$87,2,FALSE)*4*20)</f>
        <v>0.16145833333333334</v>
      </c>
      <c r="OA100" s="328">
        <f>OA99/(VLOOKUP(OA$77,Old!$A$85:$C$87,2,FALSE)*4*20)</f>
        <v>0</v>
      </c>
      <c r="OB100" s="328">
        <f>OB99/(VLOOKUP(OB$77,Old!$A$85:$C$87,2,FALSE)*4*20)</f>
        <v>0.35604166666666665</v>
      </c>
      <c r="OC100" s="328">
        <f>OC99/(VLOOKUP(OC$77,Old!$A$85:$C$87,2,FALSE)*4*20)</f>
        <v>0.26291666666666669</v>
      </c>
      <c r="OD100" s="328">
        <f>OD99/(VLOOKUP(OD$77,Old!$A$85:$C$87,2,FALSE)*4*20)</f>
        <v>0</v>
      </c>
      <c r="OE100" s="328">
        <f>OE99/(VLOOKUP(OE$77,Old!$A$85:$C$87,2,FALSE)*4*20)</f>
        <v>0</v>
      </c>
      <c r="OF100" s="328">
        <f>OF99/(VLOOKUP(OF$77,Old!$A$85:$C$87,2,FALSE)*4*20)</f>
        <v>0.21541666666666665</v>
      </c>
      <c r="OG100" s="328">
        <f>OG99/(VLOOKUP(OG$77,Old!$A$85:$C$87,2,FALSE)*4*20)</f>
        <v>0</v>
      </c>
      <c r="OH100" s="328">
        <f>OH99/(VLOOKUP(OH$77,Old!$A$85:$C$87,2,FALSE)*4*20)</f>
        <v>0.20416666666666666</v>
      </c>
      <c r="OI100" s="328">
        <f>OI99/(VLOOKUP(OI$77,Old!$A$85:$C$87,2,FALSE)*4*20)</f>
        <v>0.16083333333333333</v>
      </c>
      <c r="OJ100" s="328">
        <f>OJ99/(VLOOKUP(OJ$77,Old!$A$85:$C$87,2,FALSE)*4*20)</f>
        <v>0</v>
      </c>
      <c r="OK100" s="328">
        <f>OK99/(VLOOKUP(OK$77,Old!$A$85:$C$87,2,FALSE)*4*20)</f>
        <v>0</v>
      </c>
      <c r="OL100" s="328">
        <f>OL99/(VLOOKUP(OL$77,Old!$A$85:$C$87,2,FALSE)*4*20)</f>
        <v>0</v>
      </c>
      <c r="OM100" s="328">
        <f>OM99/(VLOOKUP(OM$77,Old!$A$85:$C$87,2,FALSE)*4*20)</f>
        <v>0</v>
      </c>
      <c r="ON100" s="328">
        <f>ON99/(VLOOKUP(ON$77,Old!$A$85:$C$87,2,FALSE)*4*20)</f>
        <v>9.4999999999999987E-2</v>
      </c>
      <c r="OO100" s="328">
        <f>OO99/(VLOOKUP(OO$77,Old!$A$85:$C$87,2,FALSE)*4*20)</f>
        <v>7.7083333333333337E-2</v>
      </c>
      <c r="OP100" s="328">
        <f>OP99/(VLOOKUP(OP$77,Old!$A$85:$C$87,2,FALSE)*4*20)</f>
        <v>0</v>
      </c>
      <c r="OQ100" s="328">
        <f>OQ99/(VLOOKUP(OQ$77,Old!$A$85:$C$87,2,FALSE)*4*20)</f>
        <v>0.175625</v>
      </c>
      <c r="OR100" s="328">
        <f>OR99/(VLOOKUP(OR$77,Old!$A$85:$C$87,2,FALSE)*4*20)</f>
        <v>6.7291666666666666E-2</v>
      </c>
      <c r="OS100" s="328">
        <f>OS99/(VLOOKUP(OS$77,Old!$A$85:$C$87,2,FALSE)*4*20)</f>
        <v>0.551875</v>
      </c>
      <c r="OT100" s="328">
        <f>OT99/(VLOOKUP(OT$77,Old!$A$85:$C$87,2,FALSE)*4*20)</f>
        <v>0</v>
      </c>
      <c r="OU100" s="328">
        <f>OU99/(VLOOKUP(OU$77,Old!$A$85:$C$87,2,FALSE)*4*20)</f>
        <v>0.26999999999999996</v>
      </c>
      <c r="OV100" s="328">
        <f>OV99/(VLOOKUP(OV$77,Old!$A$85:$C$87,2,FALSE)*4*20)</f>
        <v>0</v>
      </c>
      <c r="OW100" s="328">
        <f>OW99/(VLOOKUP(OW$77,Old!$A$85:$C$87,2,FALSE)*4*20)</f>
        <v>0.28333333333333333</v>
      </c>
      <c r="OX100" s="328">
        <f>OX99/(VLOOKUP(OX$77,Old!$A$85:$C$87,2,FALSE)*4*20)</f>
        <v>0.15</v>
      </c>
      <c r="OY100" s="328">
        <f>OY99/(VLOOKUP(OY$77,Old!$A$85:$C$87,2,FALSE)*4*20)</f>
        <v>0</v>
      </c>
      <c r="OZ100" s="328">
        <f>OZ99/(VLOOKUP(OZ$77,Old!$A$85:$C$87,2,FALSE)*4*20)</f>
        <v>0.1825</v>
      </c>
      <c r="PA100" s="328">
        <f>PA99/(VLOOKUP(PA$77,Old!$A$85:$C$87,2,FALSE)*4*20)</f>
        <v>0.20833333333333334</v>
      </c>
      <c r="PB100" s="328">
        <f>PB99/(VLOOKUP(PB$77,Old!$A$85:$C$87,2,FALSE)*4*20)</f>
        <v>0.43625000000000008</v>
      </c>
      <c r="PC100" s="328">
        <f>PC99/(VLOOKUP(PC$77,Old!$A$85:$C$87,2,FALSE)*4*20)</f>
        <v>5.5000000000000007E-2</v>
      </c>
      <c r="PD100" s="328">
        <f>PD99/(VLOOKUP(PD$77,Old!$A$85:$C$87,2,FALSE)*4*20)</f>
        <v>8.7499999999999994E-2</v>
      </c>
      <c r="PE100" s="328">
        <f>PE99/(VLOOKUP(PE$77,Old!$A$85:$C$87,2,FALSE)*4*20)</f>
        <v>0</v>
      </c>
      <c r="PF100" s="328">
        <f>PF99/(VLOOKUP(PF$77,Old!$A$85:$C$87,2,FALSE)*4*20)</f>
        <v>0.31874999999999998</v>
      </c>
      <c r="PG100" s="328">
        <f>PG99/(VLOOKUP(PG$77,Old!$A$85:$C$87,2,FALSE)*4*20)</f>
        <v>8.020833333333334E-2</v>
      </c>
      <c r="PH100" s="328">
        <f>PH99/(VLOOKUP(PH$77,Old!$A$85:$C$87,2,FALSE)*4*20)</f>
        <v>0.645625</v>
      </c>
      <c r="PI100" s="328">
        <f>PI99/(VLOOKUP(PI$77,Old!$A$85:$C$87,2,FALSE)*4*20)</f>
        <v>0.3962500000000001</v>
      </c>
      <c r="PJ100" s="328">
        <f>PJ99/(VLOOKUP(PJ$77,Old!$A$85:$C$87,2,FALSE)*4*20)</f>
        <v>0.21979166666666666</v>
      </c>
      <c r="PK100" s="328">
        <f>PK99/(VLOOKUP(PK$77,Old!$A$85:$C$87,2,FALSE)*4*20)</f>
        <v>0</v>
      </c>
      <c r="PL100" s="328">
        <f>PL99/(VLOOKUP(PL$77,Old!$A$85:$C$87,2,FALSE)*4*20)</f>
        <v>0.18500000000000003</v>
      </c>
      <c r="PM100" s="328">
        <f>PM99/(VLOOKUP(PM$77,Old!$A$85:$C$87,2,FALSE)*4*20)</f>
        <v>8.3333333333333329E-2</v>
      </c>
      <c r="PN100" s="328">
        <f>PN99/(VLOOKUP(PN$77,Old!$A$85:$C$87,2,FALSE)*4*20)</f>
        <v>0</v>
      </c>
      <c r="PO100" s="328">
        <f>PO99/(VLOOKUP(PO$77,Old!$A$85:$C$87,2,FALSE)*4*20)</f>
        <v>0</v>
      </c>
      <c r="PP100" s="328">
        <f>PP99/(VLOOKUP(PP$77,Old!$A$85:$C$87,2,FALSE)*4*20)</f>
        <v>0</v>
      </c>
      <c r="PQ100" s="328">
        <f>PQ99/(VLOOKUP(PQ$77,Old!$A$85:$C$87,2,FALSE)*4*20)</f>
        <v>0</v>
      </c>
      <c r="PR100" s="328">
        <f>PR99/(VLOOKUP(PR$77,Old!$A$85:$C$87,2,FALSE)*4*20)</f>
        <v>0</v>
      </c>
      <c r="PS100" s="328">
        <f>PS99/(VLOOKUP(PS$77,Old!$A$85:$C$87,2,FALSE)*4*20)</f>
        <v>0</v>
      </c>
      <c r="PT100" s="328">
        <f>PT99/(VLOOKUP(PT$77,Old!$A$85:$C$87,2,FALSE)*4*20)</f>
        <v>0</v>
      </c>
      <c r="PU100" s="328">
        <f>PU99/(VLOOKUP(PU$77,Old!$A$85:$C$87,2,FALSE)*4*20)</f>
        <v>0.15791666666666665</v>
      </c>
      <c r="PV100" s="328">
        <f>PV99/(VLOOKUP(PV$77,Old!$A$85:$C$87,2,FALSE)*4*20)</f>
        <v>0</v>
      </c>
      <c r="PW100" s="328">
        <f>PW99/(VLOOKUP(PW$77,Old!$A$85:$C$87,2,FALSE)*4*20)</f>
        <v>0.28062500000000001</v>
      </c>
      <c r="PX100" s="328">
        <f>PX99/(VLOOKUP(PX$77,Old!$A$85:$C$87,2,FALSE)*4*20)</f>
        <v>0</v>
      </c>
      <c r="PY100" s="328">
        <f>PY99/(VLOOKUP(PY$77,Old!$A$85:$C$87,2,FALSE)*4*20)</f>
        <v>0.22062500000000002</v>
      </c>
      <c r="PZ100" s="328">
        <f>PZ99/(VLOOKUP(PZ$77,Old!$A$85:$C$87,2,FALSE)*4*20)</f>
        <v>0</v>
      </c>
      <c r="QA100" s="328">
        <f>QA99/(VLOOKUP(QA$77,Old!$A$85:$C$87,2,FALSE)*4*20)</f>
        <v>0.13416666666666668</v>
      </c>
      <c r="QB100" s="328">
        <f>QB99/(VLOOKUP(QB$77,Old!$A$85:$C$87,2,FALSE)*4*20)</f>
        <v>0.12916666666666668</v>
      </c>
      <c r="QC100" s="328">
        <f>QC99/(VLOOKUP(QC$77,Old!$A$85:$C$87,2,FALSE)*4*20)</f>
        <v>0</v>
      </c>
      <c r="QD100" s="328">
        <f>QD99/(VLOOKUP(QD$77,Old!$A$85:$C$87,2,FALSE)*4*20)</f>
        <v>7.7916666666666676E-2</v>
      </c>
      <c r="QE100" s="328">
        <f>QE99/(VLOOKUP(QE$77,Old!$A$85:$C$87,2,FALSE)*4*20)</f>
        <v>0.25416666666666665</v>
      </c>
      <c r="QF100" s="328">
        <f>QF99/(VLOOKUP(QF$77,Old!$A$85:$C$87,2,FALSE)*4*20)</f>
        <v>0.34250000000000003</v>
      </c>
      <c r="QG100" s="328">
        <f>QG99/(VLOOKUP(QG$77,Old!$A$85:$C$87,2,FALSE)*4*20)</f>
        <v>3.833333333333333E-2</v>
      </c>
      <c r="QH100" s="328">
        <f>QH99/(VLOOKUP(QH$77,Old!$A$85:$C$87,2,FALSE)*4*20)</f>
        <v>0.13958333333333334</v>
      </c>
      <c r="QI100" s="328">
        <f>QI99/(VLOOKUP(QI$77,Old!$A$85:$C$87,2,FALSE)*4*20)</f>
        <v>0</v>
      </c>
      <c r="QJ100" s="328">
        <f>QJ99/(VLOOKUP(QJ$77,Old!$A$85:$C$87,2,FALSE)*4*20)</f>
        <v>0.33270833333333338</v>
      </c>
      <c r="QK100" s="328">
        <f>QK99/(VLOOKUP(QK$77,Old!$A$85:$C$87,2,FALSE)*4*20)</f>
        <v>0.14958333333333332</v>
      </c>
      <c r="QL100" s="328">
        <f>QL99/(VLOOKUP(QL$77,Old!$A$85:$C$87,2,FALSE)*4*20)</f>
        <v>0.42749999999999994</v>
      </c>
      <c r="QM100" s="328">
        <f>QM99/(VLOOKUP(QM$77,Old!$A$85:$C$87,2,FALSE)*4*20)</f>
        <v>0</v>
      </c>
      <c r="QN100" s="328">
        <f>QN99/(VLOOKUP(QN$77,Old!$A$85:$C$87,2,FALSE)*4*20)</f>
        <v>0.30354166666666665</v>
      </c>
      <c r="QO100" s="328">
        <f>QO99/(VLOOKUP(QO$77,Old!$A$85:$C$87,2,FALSE)*4*20)</f>
        <v>0</v>
      </c>
      <c r="QP100" s="328">
        <f>QP99/(VLOOKUP(QP$77,Old!$A$85:$C$87,2,FALSE)*4*20)</f>
        <v>0.25333333333333335</v>
      </c>
      <c r="QQ100" s="328">
        <f>QQ99/(VLOOKUP(QQ$77,Old!$A$85:$C$87,2,FALSE)*4*20)</f>
        <v>0.19541666666666666</v>
      </c>
      <c r="QR100" s="328">
        <f>QR99/(VLOOKUP(QR$77,Old!$A$85:$C$87,2,FALSE)*4*20)</f>
        <v>0</v>
      </c>
      <c r="QS100" s="328">
        <f>QS99/(VLOOKUP(QS$77,Old!$A$85:$C$87,2,FALSE)*4*20)</f>
        <v>0.22000000000000003</v>
      </c>
      <c r="QT100" s="328">
        <f>QT99/(VLOOKUP(QT$77,Old!$A$85:$C$87,2,FALSE)*4*20)</f>
        <v>0.11541666666666667</v>
      </c>
      <c r="QU100" s="328">
        <f>QU99/(VLOOKUP(QU$77,Old!$A$85:$C$87,2,FALSE)*4*20)</f>
        <v>0.22000000000000003</v>
      </c>
      <c r="QV100" s="328">
        <f>QV99/(VLOOKUP(QV$77,Old!$A$85:$C$87,2,FALSE)*4*20)</f>
        <v>0</v>
      </c>
      <c r="QW100" s="328">
        <f>QW99/(VLOOKUP(QW$77,Old!$A$85:$C$87,2,FALSE)*4*20)</f>
        <v>0.21249999999999999</v>
      </c>
      <c r="QX100" s="328">
        <f>QX99/(VLOOKUP(QX$77,Old!$A$85:$C$87,2,FALSE)*4*20)</f>
        <v>0</v>
      </c>
      <c r="QY100" s="328">
        <f>QY99/(VLOOKUP(QY$77,Old!$A$85:$C$87,2,FALSE)*4*20)</f>
        <v>0.17354166666666665</v>
      </c>
      <c r="QZ100" s="328">
        <f>QZ99/(VLOOKUP(QZ$77,Old!$A$85:$C$87,2,FALSE)*4*20)</f>
        <v>7.2916666666666671E-2</v>
      </c>
      <c r="RA100" s="328">
        <f>RA99/(VLOOKUP(RA$77,Old!$A$85:$C$87,2,FALSE)*4*20)</f>
        <v>0.40374999999999994</v>
      </c>
      <c r="RB100" s="328">
        <f>RB99/(VLOOKUP(RB$77,Old!$A$85:$C$87,2,FALSE)*4*20)</f>
        <v>0</v>
      </c>
      <c r="RC100" s="328">
        <f>RC99/(VLOOKUP(RC$77,Old!$A$85:$C$87,2,FALSE)*4*20)</f>
        <v>0.24395833333333333</v>
      </c>
      <c r="RD100" s="328">
        <f>RD99/(VLOOKUP(RD$77,Old!$A$85:$C$87,2,FALSE)*4*20)</f>
        <v>0</v>
      </c>
      <c r="RE100" s="328">
        <f>RE99/(VLOOKUP(RE$77,Old!$A$85:$C$87,2,FALSE)*4*20)</f>
        <v>0.14125000000000001</v>
      </c>
      <c r="RF100" s="328">
        <f>RF99/(VLOOKUP(RF$77,Old!$A$85:$C$87,2,FALSE)*4*20)</f>
        <v>0.27083333333333331</v>
      </c>
      <c r="RG100" s="328">
        <f>RG99/(VLOOKUP(RG$77,Old!$A$85:$C$87,2,FALSE)*4*20)</f>
        <v>0</v>
      </c>
      <c r="RH100" s="328">
        <f>RH99/(VLOOKUP(RH$77,Old!$A$85:$C$87,2,FALSE)*4*20)</f>
        <v>0.10666666666666667</v>
      </c>
      <c r="RI100" s="328">
        <f>RI99/(VLOOKUP(RI$77,Old!$A$85:$C$87,2,FALSE)*4*20)</f>
        <v>0.1875</v>
      </c>
      <c r="RJ100" s="328">
        <f>RJ99/(VLOOKUP(RJ$77,Old!$A$85:$C$87,2,FALSE)*4*20)</f>
        <v>0.22374999999999998</v>
      </c>
      <c r="RK100" s="328">
        <f>RK99/(VLOOKUP(RK$77,Old!$A$85:$C$87,2,FALSE)*4*20)</f>
        <v>2.6666666666666668E-2</v>
      </c>
      <c r="RL100" s="328">
        <f>RL99/(VLOOKUP(RL$77,Old!$A$85:$C$87,2,FALSE)*4*20)</f>
        <v>0.27083333333333331</v>
      </c>
      <c r="RM100" s="328">
        <f>RM99/(VLOOKUP(RM$77,Old!$A$85:$C$87,2,FALSE)*4*20)</f>
        <v>0</v>
      </c>
      <c r="RN100" s="328">
        <f>RN99/(VLOOKUP(RN$77,Old!$A$85:$C$87,2,FALSE)*4*20)</f>
        <v>0.18437500000000001</v>
      </c>
      <c r="RO100" s="328">
        <f>RO99/(VLOOKUP(RO$77,Old!$A$85:$C$87,2,FALSE)*4*20)</f>
        <v>0.55708333333333326</v>
      </c>
      <c r="RP100" s="328">
        <f>RP99/(VLOOKUP(RP$77,Old!$A$85:$C$87,2,FALSE)*4*20)</f>
        <v>0.41687499999999994</v>
      </c>
      <c r="RQ100" s="328">
        <f>RQ99/(VLOOKUP(RQ$77,Old!$A$85:$C$87,2,FALSE)*4*20)</f>
        <v>0</v>
      </c>
      <c r="RR100" s="328">
        <f>RR99/(VLOOKUP(RR$77,Old!$A$85:$C$87,2,FALSE)*4*20)</f>
        <v>0.3075</v>
      </c>
      <c r="RS100" s="328">
        <f>RS99/(VLOOKUP(RS$77,Old!$A$85:$C$87,2,FALSE)*4*20)</f>
        <v>0</v>
      </c>
      <c r="RT100" s="328">
        <f>RT99/(VLOOKUP(RT$77,Old!$A$85:$C$87,2,FALSE)*4*20)</f>
        <v>0.17645833333333333</v>
      </c>
      <c r="RU100" s="328">
        <f>RU99/(VLOOKUP(RU$77,Old!$A$85:$C$87,2,FALSE)*4*20)</f>
        <v>0.46708333333333329</v>
      </c>
      <c r="RV100" s="328">
        <f>RV99/(VLOOKUP(RV$77,Old!$A$85:$C$87,2,FALSE)*4*20)</f>
        <v>0</v>
      </c>
      <c r="RW100" s="328">
        <f>RW99/(VLOOKUP(RW$77,Old!$A$85:$C$87,2,FALSE)*4*20)</f>
        <v>0.11291666666666668</v>
      </c>
      <c r="RX100" s="328">
        <f>RX99/(VLOOKUP(RX$77,Old!$A$85:$C$87,2,FALSE)*4*20)</f>
        <v>0.13104166666666667</v>
      </c>
      <c r="RY100" s="328">
        <f>RY99/(VLOOKUP(RY$77,Old!$A$85:$C$87,2,FALSE)*4*20)</f>
        <v>0.19687499999999999</v>
      </c>
      <c r="RZ100" s="328">
        <f>RZ99/(VLOOKUP(RZ$77,Old!$A$85:$C$87,2,FALSE)*4*20)</f>
        <v>0.15145833333333333</v>
      </c>
      <c r="SA100" s="328">
        <f>SA99/(VLOOKUP(SA$77,Old!$A$85:$C$87,2,FALSE)*4*20)</f>
        <v>0</v>
      </c>
      <c r="SB100" s="328">
        <f>SB99/(VLOOKUP(SB$77,Old!$A$85:$C$87,2,FALSE)*4*20)</f>
        <v>0</v>
      </c>
      <c r="SC100" s="328">
        <f>SC99/(VLOOKUP(SC$77,Old!$A$85:$C$87,2,FALSE)*4*20)</f>
        <v>0.19854166666666667</v>
      </c>
      <c r="SD100" s="328">
        <f>SD99/(VLOOKUP(SD$77,Old!$A$85:$C$87,2,FALSE)*4*20)</f>
        <v>0.32270833333333332</v>
      </c>
      <c r="SE100" s="328">
        <f>SE99/(VLOOKUP(SE$77,Old!$A$85:$C$87,2,FALSE)*4*20)</f>
        <v>0.40312500000000001</v>
      </c>
      <c r="SF100" s="328">
        <f>SF99/(VLOOKUP(SF$77,Old!$A$85:$C$87,2,FALSE)*4*20)</f>
        <v>0</v>
      </c>
      <c r="SG100" s="328">
        <f>SG99/(VLOOKUP(SG$77,Old!$A$85:$C$87,2,FALSE)*4*20)</f>
        <v>0.2622916666666667</v>
      </c>
      <c r="SH100" s="328">
        <f>SH99/(VLOOKUP(SH$77,Old!$A$85:$C$87,2,FALSE)*4*20)</f>
        <v>0</v>
      </c>
      <c r="SI100" s="328">
        <f>SI99/(VLOOKUP(SI$77,Old!$A$85:$C$87,2,FALSE)*4*20)</f>
        <v>0.12812499999999999</v>
      </c>
      <c r="SJ100" s="328">
        <f>SJ99/(VLOOKUP(SJ$77,Old!$A$85:$C$87,2,FALSE)*4*20)</f>
        <v>0.19541666666666666</v>
      </c>
      <c r="SK100" s="328">
        <f>SK99/(VLOOKUP(SK$77,Old!$A$85:$C$87,2,FALSE)*4*20)</f>
        <v>0</v>
      </c>
      <c r="SL100" s="328">
        <f>SL99/(VLOOKUP(SL$77,Old!$A$85:$C$87,2,FALSE)*4*20)</f>
        <v>8.0416666666666664E-2</v>
      </c>
      <c r="SM100" s="328">
        <f>SM99/(VLOOKUP(SM$77,Old!$A$85:$C$87,2,FALSE)*4*20)</f>
        <v>0.17916666666666667</v>
      </c>
      <c r="SN100" s="328">
        <f>SN99/(VLOOKUP(SN$77,Old!$A$85:$C$87,2,FALSE)*4*20)</f>
        <v>0</v>
      </c>
      <c r="SO100" s="328">
        <f>SO99/(VLOOKUP(SO$77,Old!$A$85:$C$87,2,FALSE)*4*20)</f>
        <v>6.7499999999999991E-2</v>
      </c>
      <c r="SP100" s="328">
        <f>SP99/(VLOOKUP(SP$77,Old!$A$85:$C$87,2,FALSE)*4*20)</f>
        <v>8.3333333333333329E-2</v>
      </c>
      <c r="SQ100" s="328">
        <f>SQ99/(VLOOKUP(SQ$77,Old!$A$85:$C$87,2,FALSE)*4*20)</f>
        <v>0</v>
      </c>
      <c r="SR100" s="328">
        <f>SR99/(VLOOKUP(SR$77,Old!$A$85:$C$87,2,FALSE)*4*20)</f>
        <v>0.12833333333333333</v>
      </c>
      <c r="SS100" s="328">
        <f>SS99/(VLOOKUP(SS$77,Old!$A$85:$C$87,2,FALSE)*4*20)</f>
        <v>0.22250000000000003</v>
      </c>
      <c r="ST100" s="328">
        <f>ST99/(VLOOKUP(ST$77,Old!$A$85:$C$87,2,FALSE)*4*20)</f>
        <v>0</v>
      </c>
      <c r="SU100" s="328">
        <f>SU99/(VLOOKUP(SU$77,Old!$A$85:$C$87,2,FALSE)*4*20)</f>
        <v>0</v>
      </c>
      <c r="SV100" s="328">
        <f>SV99/(VLOOKUP(SV$77,Old!$A$85:$C$87,2,FALSE)*4*20)</f>
        <v>0.22250000000000003</v>
      </c>
      <c r="SW100" s="328">
        <f>SW99/(VLOOKUP(SW$77,Old!$A$85:$C$87,2,FALSE)*4*20)</f>
        <v>0</v>
      </c>
      <c r="SX100" s="328">
        <f>SX99/(VLOOKUP(SX$77,Old!$A$85:$C$87,2,FALSE)*4*20)</f>
        <v>0.20583333333333334</v>
      </c>
      <c r="SY100" s="328">
        <f>SY99/(VLOOKUP(SY$77,Old!$A$85:$C$87,2,FALSE)*4*20)</f>
        <v>0.24770833333333334</v>
      </c>
      <c r="SZ100" s="328">
        <f>SZ99/(VLOOKUP(SZ$77,Old!$A$85:$C$87,2,FALSE)*4*20)</f>
        <v>0</v>
      </c>
      <c r="TA100" s="328">
        <f>TA99/(VLOOKUP(TA$77,Old!$A$85:$C$87,2,FALSE)*4*20)</f>
        <v>0.18354166666666666</v>
      </c>
      <c r="TB100" s="328">
        <f>TB99/(VLOOKUP(TB$77,Old!$A$85:$C$87,2,FALSE)*4*20)</f>
        <v>0.24750000000000003</v>
      </c>
      <c r="TC100" s="328">
        <f>TC99/(VLOOKUP(TC$77,Old!$A$85:$C$87,2,FALSE)*4*20)</f>
        <v>0.61687499999999995</v>
      </c>
      <c r="TD100" s="328">
        <f>TD99/(VLOOKUP(TD$77,Old!$A$85:$C$87,2,FALSE)*4*20)</f>
        <v>0.19895833333333332</v>
      </c>
      <c r="TE100" s="328">
        <f>TE99/(VLOOKUP(TE$77,Old!$A$85:$C$87,2,FALSE)*4*20)</f>
        <v>0.25020833333333337</v>
      </c>
      <c r="TF100" s="328">
        <f>TF99/(VLOOKUP(TF$77,Old!$A$85:$C$87,2,FALSE)*4*20)</f>
        <v>0</v>
      </c>
      <c r="TG100" s="328">
        <f>TG99/(VLOOKUP(TG$77,Old!$A$85:$C$87,2,FALSE)*4*20)</f>
        <v>0.21041666666666667</v>
      </c>
      <c r="TH100" s="328">
        <f>TH99/(VLOOKUP(TH$77,Old!$A$85:$C$87,2,FALSE)*4*20)</f>
        <v>0.31666666666666665</v>
      </c>
      <c r="TI100" s="328">
        <f>TI99/(VLOOKUP(TI$77,Old!$A$85:$C$87,2,FALSE)*4*20)</f>
        <v>0.52124999999999999</v>
      </c>
      <c r="TJ100" s="328">
        <f>TJ99/(VLOOKUP(TJ$77,Old!$A$85:$C$87,2,FALSE)*4*20)</f>
        <v>0</v>
      </c>
      <c r="TK100" s="328">
        <f>TK99/(VLOOKUP(TK$77,Old!$A$85:$C$87,2,FALSE)*4*20)</f>
        <v>0.27145833333333336</v>
      </c>
      <c r="TL100" s="328">
        <f>TL99/(VLOOKUP(TL$77,Old!$A$85:$C$87,2,FALSE)*4*20)</f>
        <v>0</v>
      </c>
      <c r="TM100" s="328">
        <f>TM99/(VLOOKUP(TM$77,Old!$A$85:$C$87,2,FALSE)*4*20)</f>
        <v>0.21625</v>
      </c>
      <c r="TN100" s="328">
        <f>TN99/(VLOOKUP(TN$77,Old!$A$85:$C$87,2,FALSE)*4*20)</f>
        <v>0.21645833333333334</v>
      </c>
      <c r="TO100" s="328">
        <f>TO99/(VLOOKUP(TO$77,Old!$A$85:$C$87,2,FALSE)*4*20)</f>
        <v>0</v>
      </c>
      <c r="TP100" s="328">
        <f>TP99/(VLOOKUP(TP$77,Old!$A$85:$C$87,2,FALSE)*4*20)</f>
        <v>2.5000000000000001E-2</v>
      </c>
      <c r="TQ100" s="328">
        <f>TQ99/(VLOOKUP(TQ$77,Old!$A$85:$C$87,2,FALSE)*4*20)</f>
        <v>0</v>
      </c>
      <c r="TR100" s="328">
        <f>TR99/(VLOOKUP(TR$77,Old!$A$85:$C$87,2,FALSE)*4*20)</f>
        <v>0</v>
      </c>
      <c r="TS100" s="328">
        <f>TS99/(VLOOKUP(TS$77,Old!$A$85:$C$87,2,FALSE)*4*20)</f>
        <v>6.895833333333333E-2</v>
      </c>
      <c r="TT100" s="328">
        <f>TT99/(VLOOKUP(TT$77,Old!$A$85:$C$87,2,FALSE)*4*20)</f>
        <v>0</v>
      </c>
      <c r="TU100" s="328">
        <f>TU99/(VLOOKUP(TU$77,Old!$A$85:$C$87,2,FALSE)*4*20)</f>
        <v>0</v>
      </c>
      <c r="TV100" s="328">
        <f>TV99/(VLOOKUP(TV$77,Old!$A$85:$C$87,2,FALSE)*4*20)</f>
        <v>0.10583333333333335</v>
      </c>
      <c r="TW100" s="328">
        <f>TW99/(VLOOKUP(TW$77,Old!$A$85:$C$87,2,FALSE)*4*20)</f>
        <v>7.9375000000000001E-2</v>
      </c>
      <c r="TX100" s="328">
        <f>TX99/(VLOOKUP(TX$77,Old!$A$85:$C$87,2,FALSE)*4*20)</f>
        <v>0</v>
      </c>
      <c r="TY100" s="328">
        <f>TY99/(VLOOKUP(TY$77,Old!$A$85:$C$87,2,FALSE)*4*20)</f>
        <v>0.22479166666666667</v>
      </c>
      <c r="TZ100" s="328">
        <f>TZ99/(VLOOKUP(TZ$77,Old!$A$85:$C$87,2,FALSE)*4*20)</f>
        <v>0.29604166666666665</v>
      </c>
      <c r="UA100" s="328">
        <f>UA99/(VLOOKUP(UA$77,Old!$A$85:$C$87,2,FALSE)*4*20)</f>
        <v>0</v>
      </c>
      <c r="UB100" s="328">
        <f>UB99/(VLOOKUP(UB$77,Old!$A$85:$C$87,2,FALSE)*4*20)</f>
        <v>9.8333333333333342E-2</v>
      </c>
      <c r="UC100" s="328">
        <f>UC99/(VLOOKUP(UC$77,Old!$A$85:$C$87,2,FALSE)*4*20)</f>
        <v>0.29166666666666669</v>
      </c>
      <c r="UD100" s="328">
        <f>UD99/(VLOOKUP(UD$77,Old!$A$85:$C$87,2,FALSE)*4*20)</f>
        <v>0</v>
      </c>
      <c r="UE100" s="328">
        <f>UE99/(VLOOKUP(UE$77,Old!$A$85:$C$87,2,FALSE)*4*20)</f>
        <v>0.22958333333333333</v>
      </c>
      <c r="UF100" s="328">
        <f>UF99/(VLOOKUP(UF$77,Old!$A$85:$C$87,2,FALSE)*4*20)</f>
        <v>0.24166666666666667</v>
      </c>
      <c r="UG100" s="328">
        <f>UG99/(VLOOKUP(UG$77,Old!$A$85:$C$87,2,FALSE)*4*20)</f>
        <v>0</v>
      </c>
      <c r="UH100" s="328">
        <f>UH99/(VLOOKUP(UH$77,Old!$A$85:$C$87,2,FALSE)*4*20)</f>
        <v>6.9374999999999992E-2</v>
      </c>
      <c r="UI100" s="328">
        <f>UI99/(VLOOKUP(UI$77,Old!$A$85:$C$87,2,FALSE)*4*20)</f>
        <v>0.24104166666666668</v>
      </c>
      <c r="UJ100" s="328">
        <f>UJ99/(VLOOKUP(UJ$77,Old!$A$85:$C$87,2,FALSE)*4*20)</f>
        <v>0</v>
      </c>
      <c r="UK100" s="328">
        <f>UK99/(VLOOKUP(UK$77,Old!$A$85:$C$87,2,FALSE)*4*20)</f>
        <v>0</v>
      </c>
      <c r="UL100" s="328">
        <f>UL99/(VLOOKUP(UL$77,Old!$A$85:$C$87,2,FALSE)*4*20)</f>
        <v>0</v>
      </c>
      <c r="UM100" s="328">
        <f>UM99/(VLOOKUP(UM$77,Old!$A$85:$C$87,2,FALSE)*4*20)</f>
        <v>0</v>
      </c>
      <c r="UN100" s="328">
        <f>UN99/(VLOOKUP(UN$77,Old!$A$85:$C$87,2,FALSE)*4*20)</f>
        <v>0.10291666666666664</v>
      </c>
      <c r="UO100" s="328">
        <f>UO99/(VLOOKUP(UO$77,Old!$A$85:$C$87,2,FALSE)*4*20)</f>
        <v>0.23979166666666665</v>
      </c>
      <c r="UP100" s="328">
        <f>UP99/(VLOOKUP(UP$77,Old!$A$85:$C$87,2,FALSE)*4*20)</f>
        <v>0</v>
      </c>
      <c r="UQ100" s="328">
        <f>UQ99/(VLOOKUP(UQ$77,Old!$A$85:$C$87,2,FALSE)*4*20)</f>
        <v>0.13125000000000001</v>
      </c>
      <c r="UR100" s="328">
        <f>UR99/(VLOOKUP(UR$77,Old!$A$85:$C$87,2,FALSE)*4*20)</f>
        <v>0.22312499999999999</v>
      </c>
      <c r="US100" s="328">
        <f>US99/(VLOOKUP(US$77,Old!$A$85:$C$87,2,FALSE)*4*20)</f>
        <v>0</v>
      </c>
      <c r="UT100" s="328">
        <f>UT99/(VLOOKUP(UT$77,Old!$A$85:$C$87,2,FALSE)*4*20)</f>
        <v>0.22520833333333332</v>
      </c>
      <c r="UU100" s="328">
        <f>UU99/(VLOOKUP(UU$77,Old!$A$85:$C$87,2,FALSE)*4*20)</f>
        <v>0.198125</v>
      </c>
      <c r="UV100" s="328">
        <f>UV99/(VLOOKUP(UV$77,Old!$A$85:$C$87,2,FALSE)*4*20)</f>
        <v>0</v>
      </c>
      <c r="UW100" s="328">
        <f>UW99/(VLOOKUP(UW$77,Old!$A$85:$C$87,2,FALSE)*4*20)</f>
        <v>0.15145833333333333</v>
      </c>
      <c r="UX100" s="328">
        <f>UX99/(VLOOKUP(UX$77,Old!$A$85:$C$87,2,FALSE)*4*20)</f>
        <v>0.18416666666666667</v>
      </c>
      <c r="UY100" s="328">
        <f>UY99/(VLOOKUP(UY$77,Old!$A$85:$C$87,2,FALSE)*4*20)</f>
        <v>0</v>
      </c>
      <c r="UZ100" s="328">
        <f>UZ99/(VLOOKUP(UZ$77,Old!$A$85:$C$87,2,FALSE)*4*20)</f>
        <v>0.25437500000000002</v>
      </c>
      <c r="VA100" s="328">
        <f>VA99/(VLOOKUP(VA$77,Old!$A$85:$C$87,2,FALSE)*4*20)</f>
        <v>0.21145833333333333</v>
      </c>
      <c r="VB100" s="328">
        <f>VB99/(VLOOKUP(VB$77,Old!$A$85:$C$87,2,FALSE)*4*20)</f>
        <v>0</v>
      </c>
      <c r="VC100" s="328">
        <f>VC99/(VLOOKUP(VC$77,Old!$A$85:$C$87,2,FALSE)*4*20)</f>
        <v>0</v>
      </c>
      <c r="VD100" s="328">
        <f>VD99/(VLOOKUP(VD$77,Old!$A$85:$C$87,2,FALSE)*4*20)</f>
        <v>0.21562500000000001</v>
      </c>
      <c r="VE100" s="328">
        <f>VE99/(VLOOKUP(VE$77,Old!$A$85:$C$87,2,FALSE)*4*20)</f>
        <v>0</v>
      </c>
      <c r="VF100" s="328">
        <f>VF99/(VLOOKUP(VF$77,Old!$A$85:$C$87,2,FALSE)*4*20)</f>
        <v>0.24958333333333335</v>
      </c>
      <c r="VG100" s="328">
        <f>VG99/(VLOOKUP(VG$77,Old!$A$85:$C$87,2,FALSE)*4*20)</f>
        <v>0.22458333333333333</v>
      </c>
      <c r="VH100" s="328">
        <f>VH99/(VLOOKUP(VH$77,Old!$A$85:$C$87,2,FALSE)*4*20)</f>
        <v>0</v>
      </c>
      <c r="VI100" s="328">
        <f>VI99/(VLOOKUP(VI$77,Old!$A$85:$C$87,2,FALSE)*4*20)</f>
        <v>0.25208333333333333</v>
      </c>
      <c r="VJ100" s="328">
        <f>VJ99/(VLOOKUP(VJ$77,Old!$A$85:$C$87,2,FALSE)*4*20)</f>
        <v>0.23354166666666665</v>
      </c>
      <c r="VK100" s="328">
        <f>VK99/(VLOOKUP(VK$77,Old!$A$85:$C$87,2,FALSE)*4*20)</f>
        <v>0</v>
      </c>
      <c r="VL100" s="328">
        <f>VL99/(VLOOKUP(VL$77,Old!$A$85:$C$87,2,FALSE)*4*20)</f>
        <v>9.6458333333333326E-2</v>
      </c>
      <c r="VM100" s="328">
        <f>VM99/(VLOOKUP(VM$77,Old!$A$85:$C$87,2,FALSE)*4*20)</f>
        <v>0.26583333333333331</v>
      </c>
      <c r="VN100" s="328">
        <f>VN99/(VLOOKUP(VN$77,Old!$A$85:$C$87,2,FALSE)*4*20)</f>
        <v>0</v>
      </c>
      <c r="VO100" s="328">
        <f>VO99/(VLOOKUP(VO$77,Old!$A$85:$C$87,2,FALSE)*4*20)</f>
        <v>0.17708333333333334</v>
      </c>
      <c r="VP100" s="328">
        <f>VP99/(VLOOKUP(VP$77,Old!$A$85:$C$87,2,FALSE)*4*20)</f>
        <v>0.26833333333333337</v>
      </c>
      <c r="VQ100" s="328">
        <f>VQ99/(VLOOKUP(VQ$77,Old!$A$85:$C$87,2,FALSE)*4*20)</f>
        <v>0</v>
      </c>
      <c r="VR100" s="328">
        <f>VR99/(VLOOKUP(VR$77,Old!$A$85:$C$87,2,FALSE)*4*20)</f>
        <v>0</v>
      </c>
      <c r="VS100" s="328">
        <f>VS99/(VLOOKUP(VS$77,Old!$A$85:$C$87,2,FALSE)*4*20)</f>
        <v>0.25479166666666664</v>
      </c>
      <c r="VT100" s="328">
        <f>VT99/(VLOOKUP(VT$77,Old!$A$85:$C$87,2,FALSE)*4*20)</f>
        <v>0</v>
      </c>
      <c r="VU100" s="328">
        <f>VU99/(VLOOKUP(VU$77,Old!$A$85:$C$87,2,FALSE)*4*20)</f>
        <v>0.10250000000000001</v>
      </c>
      <c r="VV100" s="328">
        <f>VV99/(VLOOKUP(VV$77,Old!$A$85:$C$87,2,FALSE)*4*20)</f>
        <v>0.1875</v>
      </c>
      <c r="VW100" s="328">
        <f>VW99/(VLOOKUP(VW$77,Old!$A$85:$C$87,2,FALSE)*4*20)</f>
        <v>0</v>
      </c>
      <c r="VX100" s="328">
        <f>VX99/(VLOOKUP(VX$77,Old!$A$85:$C$87,2,FALSE)*4*20)</f>
        <v>0.12250000000000001</v>
      </c>
      <c r="VY100" s="328">
        <f>VY99/(VLOOKUP(VY$77,Old!$A$85:$C$87,2,FALSE)*4*20)</f>
        <v>4.1666666666666664E-2</v>
      </c>
      <c r="VZ100" s="328">
        <f>VZ99/(VLOOKUP(VZ$77,Old!$A$85:$C$87,2,FALSE)*4*20)</f>
        <v>0</v>
      </c>
      <c r="WA100" s="328">
        <f>WA99/(VLOOKUP(WA$77,Old!$A$85:$C$87,2,FALSE)*4*20)</f>
        <v>0.12250000000000001</v>
      </c>
      <c r="WB100" s="328">
        <f>WB99/(VLOOKUP(WB$77,Old!$A$85:$C$87,2,FALSE)*4*20)</f>
        <v>0</v>
      </c>
      <c r="WC100" s="328">
        <f>WC99/(VLOOKUP(WC$77,Old!$A$85:$C$87,2,FALSE)*4*20)</f>
        <v>0</v>
      </c>
      <c r="WD100" s="328">
        <f>WD99/(VLOOKUP(WD$77,Old!$A$85:$C$87,2,FALSE)*4*20)</f>
        <v>0.20937500000000003</v>
      </c>
      <c r="WE100" s="328">
        <f>WE99/(VLOOKUP(WE$77,Old!$A$85:$C$87,2,FALSE)*4*20)</f>
        <v>9.1874999999999998E-2</v>
      </c>
      <c r="WF100" s="328">
        <f>WF99/(VLOOKUP(WF$77,Old!$A$85:$C$87,2,FALSE)*4*20)</f>
        <v>0</v>
      </c>
      <c r="WG100" s="328">
        <f>WG99/(VLOOKUP(WG$77,Old!$A$85:$C$87,2,FALSE)*4*20)</f>
        <v>0</v>
      </c>
      <c r="WH100" s="328">
        <f>WH99/(VLOOKUP(WH$77,Old!$A$85:$C$87,2,FALSE)*4*20)</f>
        <v>0.26687499999999997</v>
      </c>
      <c r="WI100" s="328">
        <f>WI99/(VLOOKUP(WI$77,Old!$A$85:$C$87,2,FALSE)*4*20)</f>
        <v>0</v>
      </c>
      <c r="WJ100" s="328">
        <f>WJ99/(VLOOKUP(WJ$77,Old!$A$85:$C$87,2,FALSE)*4*20)</f>
        <v>0.21687499999999998</v>
      </c>
      <c r="WK100" s="328">
        <f>WK99/(VLOOKUP(WK$77,Old!$A$85:$C$87,2,FALSE)*4*20)</f>
        <v>0.23770833333333333</v>
      </c>
      <c r="WL100" s="328">
        <f>WL99/(VLOOKUP(WL$77,Old!$A$85:$C$87,2,FALSE)*4*20)</f>
        <v>0</v>
      </c>
      <c r="WM100" s="328">
        <f>WM99/(VLOOKUP(WM$77,Old!$A$85:$C$87,2,FALSE)*4*20)</f>
        <v>0.22395833333333334</v>
      </c>
      <c r="WN100" s="328">
        <f>WN99/(VLOOKUP(WN$77,Old!$A$85:$C$87,2,FALSE)*4*20)</f>
        <v>0.26270833333333332</v>
      </c>
      <c r="WO100" s="328">
        <f>WO99/(VLOOKUP(WO$77,Old!$A$85:$C$87,2,FALSE)*4*20)</f>
        <v>0</v>
      </c>
      <c r="WP100" s="328">
        <f>WP99/(VLOOKUP(WP$77,Old!$A$85:$C$87,2,FALSE)*4*20)</f>
        <v>0.18104166666666666</v>
      </c>
      <c r="WQ100" s="328">
        <f>WQ99/(VLOOKUP(WQ$77,Old!$A$85:$C$87,2,FALSE)*4*20)</f>
        <v>0</v>
      </c>
      <c r="WR100" s="328">
        <f>WR99/(VLOOKUP(WR$77,Old!$A$85:$C$87,2,FALSE)*4*20)</f>
        <v>0</v>
      </c>
      <c r="WS100" s="328">
        <f>WS99/(VLOOKUP(WS$77,Old!$A$85:$C$87,2,FALSE)*4*20)</f>
        <v>0.16812499999999997</v>
      </c>
      <c r="WT100" s="328">
        <f>WT99/(VLOOKUP(WT$77,Old!$A$85:$C$87,2,FALSE)*4*20)</f>
        <v>0.27104166666666668</v>
      </c>
      <c r="WU100" s="328">
        <f>WU99/(VLOOKUP(WU$77,Old!$A$85:$C$87,2,FALSE)*4*20)</f>
        <v>0</v>
      </c>
      <c r="WV100" s="328">
        <f>WV99/(VLOOKUP(WV$77,Old!$A$85:$C$87,2,FALSE)*4*20)</f>
        <v>0</v>
      </c>
      <c r="WW100" s="328">
        <f>WW99/(VLOOKUP(WW$77,Old!$A$85:$C$87,2,FALSE)*4*20)</f>
        <v>0.27104166666666668</v>
      </c>
      <c r="WX100" s="328">
        <f>WX99/(VLOOKUP(WX$77,Old!$A$85:$C$87,2,FALSE)*4*20)</f>
        <v>0</v>
      </c>
      <c r="WY100" s="328">
        <f>WY99/(VLOOKUP(WY$77,Old!$A$85:$C$87,2,FALSE)*4*20)</f>
        <v>0.19020833333333334</v>
      </c>
      <c r="WZ100" s="328">
        <f>WZ99/(VLOOKUP(WZ$77,Old!$A$85:$C$87,2,FALSE)*4*20)</f>
        <v>0.27520833333333333</v>
      </c>
      <c r="XA100" s="328">
        <f>XA99/(VLOOKUP(XA$77,Old!$A$85:$C$87,2,FALSE)*4*20)</f>
        <v>0</v>
      </c>
      <c r="XB100" s="328">
        <f>XB99/(VLOOKUP(XB$77,Old!$A$85:$C$87,2,FALSE)*4*20)</f>
        <v>0.19979166666666667</v>
      </c>
      <c r="XC100" s="328">
        <f>XC99/(VLOOKUP(XC$77,Old!$A$85:$C$87,2,FALSE)*4*20)</f>
        <v>8.666666666666667E-2</v>
      </c>
      <c r="XD100" s="328">
        <f>XD99/(VLOOKUP(XD$77,Old!$A$85:$C$87,2,FALSE)*4*20)</f>
        <v>0</v>
      </c>
      <c r="XE100" s="328">
        <f>XE99/(VLOOKUP(XE$77,Old!$A$85:$C$87,2,FALSE)*4*20)</f>
        <v>0.11895833333333332</v>
      </c>
      <c r="XF100" s="328">
        <f>XF99/(VLOOKUP(XF$77,Old!$A$85:$C$87,2,FALSE)*4*20)</f>
        <v>0.16250000000000001</v>
      </c>
      <c r="XG100" s="328">
        <f>XG99/(VLOOKUP(XG$77,Old!$A$85:$C$87,2,FALSE)*4*20)</f>
        <v>0</v>
      </c>
      <c r="XH100" s="328">
        <f>XH99/(VLOOKUP(XH$77,Old!$A$85:$C$87,2,FALSE)*4*20)</f>
        <v>0.15645833333333334</v>
      </c>
      <c r="XI100" s="328">
        <f>XI99/(VLOOKUP(XI$77,Old!$A$85:$C$87,2,FALSE)*4*20)</f>
        <v>0.39020833333333332</v>
      </c>
      <c r="XJ100" s="328">
        <f>XJ99/(VLOOKUP(XJ$77,Old!$A$85:$C$87,2,FALSE)*4*20)</f>
        <v>0</v>
      </c>
      <c r="XK100" s="328">
        <f>XK99/(VLOOKUP(XK$77,Old!$A$85:$C$87,2,FALSE)*4*20)</f>
        <v>0</v>
      </c>
      <c r="XL100" s="328">
        <f>XL99/(VLOOKUP(XL$77,Old!$A$85:$C$87,2,FALSE)*4*20)</f>
        <v>0</v>
      </c>
      <c r="XM100" s="328">
        <f>XM99/(VLOOKUP(XM$77,Old!$A$85:$C$87,2,FALSE)*4*20)</f>
        <v>0</v>
      </c>
      <c r="XN100" s="328">
        <f>XN99/(VLOOKUP(XN$77,Old!$A$85:$C$87,2,FALSE)*4*20)</f>
        <v>0.25687499999999996</v>
      </c>
      <c r="XO100" s="328">
        <f>XO99/(VLOOKUP(XO$77,Old!$A$85:$C$87,2,FALSE)*4*20)</f>
        <v>0.26604166666666668</v>
      </c>
      <c r="XP100" s="328">
        <f>XP99/(VLOOKUP(XP$77,Old!$A$85:$C$87,2,FALSE)*4*20)</f>
        <v>0</v>
      </c>
      <c r="XQ100" s="328">
        <f>XQ99/(VLOOKUP(XQ$77,Old!$A$85:$C$87,2,FALSE)*4*20)</f>
        <v>0.25604166666666667</v>
      </c>
      <c r="XR100" s="328">
        <f>XR99/(VLOOKUP(XR$77,Old!$A$85:$C$87,2,FALSE)*4*20)</f>
        <v>0.26166666666666666</v>
      </c>
      <c r="XS100" s="328">
        <f>XS99/(VLOOKUP(XS$77,Old!$A$85:$C$87,2,FALSE)*4*20)</f>
        <v>0</v>
      </c>
      <c r="XT100" s="328">
        <f>XT99/(VLOOKUP(XT$77,Old!$A$85:$C$87,2,FALSE)*4*20)</f>
        <v>0.18104166666666666</v>
      </c>
      <c r="XU100" s="328">
        <f>XU99/(VLOOKUP(XU$77,Old!$A$85:$C$87,2,FALSE)*4*20)</f>
        <v>0.11270833333333334</v>
      </c>
      <c r="XV100" s="328">
        <f>XV99/(VLOOKUP(XV$77,Old!$A$85:$C$87,2,FALSE)*4*20)</f>
        <v>0</v>
      </c>
      <c r="XW100" s="328">
        <f>XW99/(VLOOKUP(XW$77,Old!$A$85:$C$87,2,FALSE)*4*20)</f>
        <v>0.36062500000000003</v>
      </c>
      <c r="XX100" s="328">
        <f>XX99/(VLOOKUP(XX$77,Old!$A$85:$C$87,2,FALSE)*4*20)</f>
        <v>0</v>
      </c>
      <c r="XY100" s="328">
        <f>XY99/(VLOOKUP(XY$77,Old!$A$85:$C$87,2,FALSE)*4*20)</f>
        <v>0</v>
      </c>
      <c r="XZ100" s="328">
        <f>XZ99/(VLOOKUP(XZ$77,Old!$A$85:$C$87,2,FALSE)*4*20)</f>
        <v>0</v>
      </c>
      <c r="YA100" s="328">
        <f>YA99/(VLOOKUP(YA$77,Old!$A$85:$C$87,2,FALSE)*4*20)</f>
        <v>0.37270833333333336</v>
      </c>
      <c r="YB100" s="328">
        <f>YB99/(VLOOKUP(YB$77,Old!$A$85:$C$87,2,FALSE)*4*20)</f>
        <v>0</v>
      </c>
      <c r="YC100" s="328">
        <f>YC99/(VLOOKUP(YC$77,Old!$A$85:$C$87,2,FALSE)*4*20)</f>
        <v>0.44270833333333331</v>
      </c>
      <c r="YD100" s="328">
        <f>YD99/(VLOOKUP(YD$77,Old!$A$85:$C$87,2,FALSE)*4*20)</f>
        <v>0.28666666666666668</v>
      </c>
      <c r="YE100" s="328">
        <f>YE99/(VLOOKUP(YE$77,Old!$A$85:$C$87,2,FALSE)*4*20)</f>
        <v>0</v>
      </c>
      <c r="YF100" s="328">
        <f>YF99/(VLOOKUP(YF$77,Old!$A$85:$C$87,2,FALSE)*4*20)</f>
        <v>0.25520833333333337</v>
      </c>
      <c r="YG100" s="328">
        <f>YG99/(VLOOKUP(YG$77,Old!$A$85:$C$87,2,FALSE)*4*20)</f>
        <v>0.22916666666666666</v>
      </c>
      <c r="YH100" s="328">
        <f>YH99/(VLOOKUP(YH$77,Old!$A$85:$C$87,2,FALSE)*4*20)</f>
        <v>0</v>
      </c>
      <c r="YI100" s="328">
        <f>YI99/(VLOOKUP(YI$77,Old!$A$85:$C$87,2,FALSE)*4*20)</f>
        <v>8.1458333333333327E-2</v>
      </c>
      <c r="YJ100" s="328">
        <f>YJ99/(VLOOKUP(YJ$77,Old!$A$85:$C$87,2,FALSE)*4*20)</f>
        <v>0.22916666666666666</v>
      </c>
      <c r="YK100" s="328">
        <f>YK99/(VLOOKUP(YK$77,Old!$A$85:$C$87,2,FALSE)*4*20)</f>
        <v>0</v>
      </c>
      <c r="YL100" s="328">
        <f>YL99/(VLOOKUP(YL$77,Old!$A$85:$C$87,2,FALSE)*4*20)</f>
        <v>0.23749999999999999</v>
      </c>
      <c r="YM100" s="328">
        <f>YM99/(VLOOKUP(YM$77,Old!$A$85:$C$87,2,FALSE)*4*20)</f>
        <v>0.44291666666666668</v>
      </c>
      <c r="YN100" s="328">
        <f>YN99/(VLOOKUP(YN$77,Old!$A$85:$C$87,2,FALSE)*4*20)</f>
        <v>0</v>
      </c>
      <c r="YO100" s="328">
        <f>YO99/(VLOOKUP(YO$77,Old!$A$85:$C$87,2,FALSE)*4*20)</f>
        <v>0</v>
      </c>
      <c r="YP100" s="328">
        <f>YP99/(VLOOKUP(YP$77,Old!$A$85:$C$87,2,FALSE)*4*20)</f>
        <v>0.36312500000000003</v>
      </c>
      <c r="YQ100" s="328">
        <f>YQ99/(VLOOKUP(YQ$77,Old!$A$85:$C$87,2,FALSE)*4*20)</f>
        <v>0</v>
      </c>
      <c r="YR100" s="328">
        <f>YR99/(VLOOKUP(YR$77,Old!$A$85:$C$87,2,FALSE)*4*20)</f>
        <v>0.27937499999999998</v>
      </c>
      <c r="YS100" s="328">
        <f>YS99/(VLOOKUP(YS$77,Old!$A$85:$C$87,2,FALSE)*4*20)</f>
        <v>0.37687500000000002</v>
      </c>
      <c r="YT100" s="328">
        <f>YT99/(VLOOKUP(YT$77,Old!$A$85:$C$87,2,FALSE)*4*20)</f>
        <v>0</v>
      </c>
      <c r="YU100" s="328">
        <f>YU99/(VLOOKUP(YU$77,Old!$A$85:$C$87,2,FALSE)*4*20)</f>
        <v>0.36708333333333332</v>
      </c>
      <c r="YV100" s="328">
        <f>YV99/(VLOOKUP(YV$77,Old!$A$85:$C$87,2,FALSE)*4*20)</f>
        <v>0.44645833333333335</v>
      </c>
      <c r="YW100" s="328">
        <f>YW99/(VLOOKUP(YW$77,Old!$A$85:$C$87,2,FALSE)*4*20)</f>
        <v>0</v>
      </c>
      <c r="YX100" s="328">
        <f>YX99/(VLOOKUP(YX$77,Old!$A$85:$C$87,2,FALSE)*4*20)</f>
        <v>0.35916666666666669</v>
      </c>
      <c r="YY100" s="328">
        <f>YY99/(VLOOKUP(YY$77,Old!$A$85:$C$87,2,FALSE)*4*20)</f>
        <v>0.31041666666666667</v>
      </c>
      <c r="YZ100" s="328">
        <f>YZ99/(VLOOKUP(YZ$77,Old!$A$85:$C$87,2,FALSE)*4*20)</f>
        <v>0</v>
      </c>
      <c r="ZA100" s="328">
        <f>ZA99/(VLOOKUP(ZA$77,Old!$A$85:$C$87,2,FALSE)*4*20)</f>
        <v>0.16979166666666667</v>
      </c>
      <c r="ZB100" s="328">
        <f>ZB99/(VLOOKUP(ZB$77,Old!$A$85:$C$87,2,FALSE)*4*20)</f>
        <v>0</v>
      </c>
      <c r="ZC100" s="328">
        <f>ZC99/(VLOOKUP(ZC$77,Old!$A$85:$C$87,2,FALSE)*4*20)</f>
        <v>0</v>
      </c>
      <c r="ZD100" s="328">
        <f>ZD99/(VLOOKUP(ZD$77,Old!$A$85:$C$87,2,FALSE)*4*20)</f>
        <v>0</v>
      </c>
      <c r="ZE100" s="328">
        <f>ZE99/(VLOOKUP(ZE$77,Old!$A$85:$C$87,2,FALSE)*4*20)</f>
        <v>0.85020833333333334</v>
      </c>
      <c r="ZF100" s="328">
        <f>ZF99/(VLOOKUP(ZF$77,Old!$A$85:$C$87,2,FALSE)*4*20)</f>
        <v>0</v>
      </c>
      <c r="ZG100" s="328">
        <f>ZG99/(VLOOKUP(ZG$77,Old!$A$85:$C$87,2,FALSE)*4*20)</f>
        <v>0.27916666666666667</v>
      </c>
      <c r="ZH100" s="328">
        <f>ZH99/(VLOOKUP(ZH$77,Old!$A$85:$C$87,2,FALSE)*4*20)</f>
        <v>0.3</v>
      </c>
      <c r="ZI100" s="328">
        <f>ZI99/(VLOOKUP(ZI$77,Old!$A$85:$C$87,2,FALSE)*4*20)</f>
        <v>0</v>
      </c>
      <c r="ZJ100" s="328">
        <f>ZJ99/(VLOOKUP(ZJ$77,Old!$A$85:$C$87,2,FALSE)*4*20)</f>
        <v>0.16958333333333334</v>
      </c>
      <c r="ZK100" s="328">
        <f>ZK99/(VLOOKUP(ZK$77,Old!$A$85:$C$87,2,FALSE)*4*20)</f>
        <v>0</v>
      </c>
      <c r="ZL100" s="328">
        <f>ZL99/(VLOOKUP(ZL$77,Old!$A$85:$C$87,2,FALSE)*4*20)</f>
        <v>0</v>
      </c>
      <c r="ZM100" s="328">
        <f>ZM99/(VLOOKUP(ZM$77,Old!$A$85:$C$87,2,FALSE)*4*20)</f>
        <v>0.18000000000000002</v>
      </c>
      <c r="ZN100" s="328">
        <f>ZN99/(VLOOKUP(ZN$77,Old!$A$85:$C$87,2,FALSE)*4*20)</f>
        <v>0</v>
      </c>
      <c r="ZO100" s="328">
        <f>ZO99/(VLOOKUP(ZO$77,Old!$A$85:$C$87,2,FALSE)*4*20)</f>
        <v>0</v>
      </c>
      <c r="ZP100" s="328">
        <f>ZP99/(VLOOKUP(ZP$77,Old!$A$85:$C$87,2,FALSE)*4*20)</f>
        <v>0.24229166666666666</v>
      </c>
      <c r="ZQ100" s="328">
        <f>ZQ99/(VLOOKUP(ZQ$77,Old!$A$85:$C$87,2,FALSE)*4*20)</f>
        <v>0.66541666666666666</v>
      </c>
      <c r="ZR100" s="328">
        <f>ZR99/(VLOOKUP(ZR$77,Old!$A$85:$C$87,2,FALSE)*4*20)</f>
        <v>0.49562499999999998</v>
      </c>
      <c r="ZS100" s="328">
        <f>ZS99/(VLOOKUP(ZS$77,Old!$A$85:$C$87,2,FALSE)*4*20)</f>
        <v>0</v>
      </c>
      <c r="ZT100" s="328">
        <f>ZT99/(VLOOKUP(ZT$77,Old!$A$85:$C$87,2,FALSE)*4*20)</f>
        <v>0.18812499999999999</v>
      </c>
      <c r="ZU100" s="328">
        <f>ZU99/(VLOOKUP(ZU$77,Old!$A$85:$C$87,2,FALSE)*4*20)</f>
        <v>0</v>
      </c>
      <c r="ZV100" s="328">
        <f>ZV99/(VLOOKUP(ZV$77,Old!$A$85:$C$87,2,FALSE)*4*20)</f>
        <v>0.17083333333333334</v>
      </c>
      <c r="ZW100" s="328">
        <f>ZW99/(VLOOKUP(ZW$77,Old!$A$85:$C$87,2,FALSE)*4*20)</f>
        <v>0.39854166666666668</v>
      </c>
      <c r="ZX100" s="328">
        <f>ZX99/(VLOOKUP(ZX$77,Old!$A$85:$C$87,2,FALSE)*4*20)</f>
        <v>0</v>
      </c>
      <c r="ZY100" s="328">
        <f>ZY99/(VLOOKUP(ZY$77,Old!$A$85:$C$87,2,FALSE)*4*20)</f>
        <v>8.7916666666666671E-2</v>
      </c>
      <c r="ZZ100" s="328">
        <f>ZZ99/(VLOOKUP(ZZ$77,Old!$A$85:$C$87,2,FALSE)*4*20)</f>
        <v>0.35208333333333336</v>
      </c>
      <c r="AAA100" s="328">
        <f>AAA99/(VLOOKUP(AAA$77,Old!$A$85:$C$87,2,FALSE)*4*20)</f>
        <v>0</v>
      </c>
      <c r="AAB100" s="328">
        <f>AAB99/(VLOOKUP(AAB$77,Old!$A$85:$C$87,2,FALSE)*4*20)</f>
        <v>0.26416666666666672</v>
      </c>
      <c r="AAC100" s="328">
        <f>AAC99/(VLOOKUP(AAC$77,Old!$A$85:$C$87,2,FALSE)*4*20)</f>
        <v>0.1125</v>
      </c>
      <c r="AAD100" s="328">
        <f>AAD99/(VLOOKUP(AAD$77,Old!$A$85:$C$87,2,FALSE)*4*20)</f>
        <v>0</v>
      </c>
      <c r="AAE100" s="328">
        <f>AAE99/(VLOOKUP(AAE$77,Old!$A$85:$C$87,2,FALSE)*4*20)</f>
        <v>0.14000000000000001</v>
      </c>
      <c r="AAF100" s="328">
        <f>AAF99/(VLOOKUP(AAF$77,Old!$A$85:$C$87,2,FALSE)*4*20)</f>
        <v>0.49166666666666664</v>
      </c>
      <c r="AAG100" s="328">
        <f>AAG99/(VLOOKUP(AAG$77,Old!$A$85:$C$87,2,FALSE)*4*20)</f>
        <v>0</v>
      </c>
      <c r="AAH100" s="328">
        <f>AAH99/(VLOOKUP(AAH$77,Old!$A$85:$C$87,2,FALSE)*4*20)</f>
        <v>0</v>
      </c>
      <c r="AAI100" s="328">
        <f>AAI99/(VLOOKUP(AAI$77,Old!$A$85:$C$87,2,FALSE)*4*20)</f>
        <v>0</v>
      </c>
      <c r="AAJ100" s="328">
        <f>AAJ99/(VLOOKUP(AAJ$77,Old!$A$85:$C$87,2,FALSE)*4*20)</f>
        <v>0.38312499999999999</v>
      </c>
      <c r="AAK100" s="328">
        <f>AAK99/(VLOOKUP(AAK$77,Old!$A$85:$C$87,2,FALSE)*4*20)</f>
        <v>0</v>
      </c>
      <c r="AAL100" s="328">
        <f>AAL99/(VLOOKUP(AAL$77,Old!$A$85:$C$87,2,FALSE)*4*20)</f>
        <v>0</v>
      </c>
      <c r="AAM100" s="328">
        <f>AAM99/(VLOOKUP(AAM$77,Old!$A$85:$C$87,2,FALSE)*4*20)</f>
        <v>0</v>
      </c>
      <c r="AAN100" s="328">
        <f>AAN99/(VLOOKUP(AAN$77,Old!$A$85:$C$87,2,FALSE)*4*20)</f>
        <v>0</v>
      </c>
      <c r="AAO100" s="328">
        <f>AAO99/(VLOOKUP(AAO$77,Old!$A$85:$C$87,2,FALSE)*4*20)</f>
        <v>0</v>
      </c>
      <c r="AAP100" s="328">
        <f>AAP99/(VLOOKUP(AAP$77,Old!$A$85:$C$87,2,FALSE)*4*20)</f>
        <v>0</v>
      </c>
      <c r="AAQ100" s="328">
        <f>AAQ99/(VLOOKUP(AAQ$77,Old!$A$85:$C$87,2,FALSE)*4*20)</f>
        <v>0</v>
      </c>
      <c r="AAR100" s="328">
        <f>AAR99/(VLOOKUP(AAR$77,Old!$A$85:$C$87,2,FALSE)*4*20)</f>
        <v>0</v>
      </c>
      <c r="AAS100" s="328">
        <f>AAS99/(VLOOKUP(AAS$77,Old!$A$85:$C$87,2,FALSE)*4*20)</f>
        <v>0</v>
      </c>
    </row>
    <row r="101" spans="1:722" x14ac:dyDescent="0.3">
      <c r="D101" s="3"/>
      <c r="F101" s="3"/>
      <c r="G101" s="3"/>
      <c r="H101" s="135"/>
      <c r="I101" s="135"/>
      <c r="J101" s="135"/>
      <c r="K101" s="135"/>
      <c r="L101" s="135"/>
      <c r="M101" s="135"/>
      <c r="N101" s="135"/>
      <c r="O101" s="135"/>
      <c r="P101" s="135"/>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3"/>
      <c r="PC101" s="3"/>
      <c r="PD101" s="3"/>
      <c r="PE101" s="3"/>
      <c r="PF101" s="3"/>
      <c r="PG101" s="3"/>
      <c r="PH101" s="3"/>
      <c r="PI101" s="3"/>
      <c r="PJ101" s="3"/>
      <c r="PK101" s="3"/>
      <c r="PL101" s="3"/>
      <c r="PM101" s="3"/>
      <c r="PN101" s="3"/>
      <c r="PO101" s="3"/>
      <c r="PP101" s="3"/>
      <c r="PQ101" s="3"/>
      <c r="PR101" s="3"/>
      <c r="PS101" s="3"/>
      <c r="PT101" s="3"/>
      <c r="PU101" s="3"/>
      <c r="PV101" s="3"/>
      <c r="PW101" s="3"/>
      <c r="PX101" s="3"/>
      <c r="PY101" s="3"/>
      <c r="PZ101" s="3"/>
      <c r="QA101" s="3"/>
      <c r="QB101" s="3"/>
      <c r="QC101" s="3"/>
      <c r="QD101" s="3"/>
      <c r="QE101" s="3"/>
      <c r="QF101" s="3"/>
      <c r="QG101" s="3"/>
      <c r="QH101" s="3"/>
      <c r="QI101" s="3"/>
      <c r="QJ101" s="3"/>
      <c r="QK101" s="3"/>
      <c r="QL101" s="3"/>
      <c r="QM101" s="3"/>
      <c r="QN101" s="3"/>
      <c r="QO101" s="3"/>
      <c r="QP101" s="3"/>
      <c r="QQ101" s="3"/>
      <c r="QR101" s="3"/>
      <c r="QS101" s="3"/>
      <c r="QT101" s="3"/>
      <c r="QU101" s="3"/>
      <c r="QV101" s="3"/>
      <c r="QW101" s="3"/>
      <c r="QX101" s="3"/>
      <c r="QY101" s="3"/>
      <c r="QZ101" s="3"/>
      <c r="RA101" s="3"/>
      <c r="RB101" s="3"/>
      <c r="RC101" s="3"/>
      <c r="RD101" s="3"/>
      <c r="RE101" s="3"/>
      <c r="RF101" s="3"/>
      <c r="RG101" s="3"/>
      <c r="RH101" s="3"/>
      <c r="RI101" s="3"/>
      <c r="RJ101" s="3"/>
      <c r="RK101" s="3"/>
      <c r="RL101" s="3"/>
      <c r="RM101" s="3"/>
      <c r="RN101" s="3"/>
      <c r="RO101" s="3"/>
      <c r="RP101" s="3"/>
      <c r="RQ101" s="3"/>
      <c r="RR101" s="3"/>
      <c r="RS101" s="3"/>
      <c r="RT101" s="3"/>
      <c r="RU101" s="3"/>
      <c r="RV101" s="3"/>
      <c r="RW101" s="3"/>
      <c r="RX101" s="3"/>
      <c r="RY101" s="3"/>
      <c r="RZ101" s="3"/>
      <c r="SA101" s="3"/>
      <c r="SB101" s="3"/>
      <c r="SC101" s="3"/>
      <c r="SD101" s="3"/>
      <c r="SE101" s="3"/>
      <c r="SF101" s="3"/>
      <c r="SG101" s="3"/>
      <c r="SH101" s="3"/>
      <c r="SI101" s="3"/>
      <c r="SJ101" s="3"/>
      <c r="SK101" s="3"/>
      <c r="SL101" s="3"/>
      <c r="SM101" s="3"/>
      <c r="SN101" s="3"/>
      <c r="SO101" s="3"/>
      <c r="SP101" s="3"/>
      <c r="SQ101" s="3"/>
      <c r="SR101" s="3"/>
      <c r="SS101" s="3"/>
      <c r="ST101" s="3"/>
      <c r="SU101" s="3"/>
      <c r="SV101" s="3"/>
      <c r="SW101" s="3"/>
      <c r="SX101" s="3"/>
      <c r="SY101" s="3"/>
      <c r="SZ101" s="3"/>
      <c r="TA101" s="3"/>
      <c r="TB101" s="3"/>
      <c r="TC101" s="3"/>
      <c r="TD101" s="3"/>
      <c r="TE101" s="3"/>
      <c r="TF101" s="3"/>
      <c r="TG101" s="3"/>
      <c r="TH101" s="3"/>
      <c r="TI101" s="3"/>
      <c r="TJ101" s="3"/>
      <c r="TK101" s="3"/>
      <c r="TL101" s="3"/>
      <c r="TM101" s="3"/>
      <c r="TN101" s="3"/>
      <c r="TO101" s="3"/>
      <c r="TP101" s="3"/>
      <c r="TQ101" s="3"/>
      <c r="TR101" s="3"/>
      <c r="TS101" s="3"/>
      <c r="TT101" s="3"/>
      <c r="TU101" s="3"/>
      <c r="TV101" s="3"/>
      <c r="TW101" s="3"/>
      <c r="TX101" s="3"/>
      <c r="TY101" s="3"/>
      <c r="TZ101" s="3"/>
      <c r="UA101" s="3"/>
      <c r="UB101" s="3"/>
      <c r="UC101" s="3"/>
      <c r="UD101" s="3"/>
      <c r="UE101" s="3"/>
      <c r="UF101" s="3"/>
      <c r="UG101" s="3"/>
      <c r="UH101" s="3"/>
      <c r="UI101" s="3"/>
      <c r="UJ101" s="3"/>
      <c r="UK101" s="3"/>
      <c r="UL101" s="3"/>
      <c r="UM101" s="3"/>
      <c r="UN101" s="3"/>
      <c r="UO101" s="3"/>
      <c r="UP101" s="3"/>
      <c r="UQ101" s="3"/>
      <c r="UR101" s="3"/>
      <c r="US101" s="3"/>
      <c r="UT101" s="3"/>
      <c r="UU101" s="3"/>
      <c r="UV101" s="3"/>
      <c r="UW101" s="3"/>
      <c r="UX101" s="3"/>
      <c r="UY101" s="3"/>
      <c r="UZ101" s="3"/>
      <c r="VA101" s="3"/>
      <c r="VB101" s="3"/>
      <c r="VC101" s="3"/>
      <c r="VD101" s="3"/>
      <c r="VE101" s="3"/>
      <c r="VF101" s="3"/>
      <c r="VG101" s="3"/>
      <c r="VH101" s="3"/>
      <c r="VI101" s="3"/>
      <c r="VJ101" s="3"/>
      <c r="VK101" s="3"/>
      <c r="VL101" s="3"/>
      <c r="VM101" s="3"/>
      <c r="VN101" s="3"/>
      <c r="VO101" s="3"/>
      <c r="VP101" s="3"/>
      <c r="VQ101" s="3"/>
      <c r="VR101" s="3"/>
      <c r="VS101" s="3"/>
      <c r="VT101" s="3"/>
      <c r="VU101" s="3"/>
      <c r="VV101" s="3"/>
      <c r="VW101" s="3"/>
      <c r="VX101" s="3"/>
      <c r="VY101" s="3"/>
      <c r="VZ101" s="3"/>
      <c r="WA101" s="3"/>
      <c r="WB101" s="3"/>
      <c r="WC101" s="3"/>
      <c r="WD101" s="3"/>
      <c r="WE101" s="3"/>
      <c r="WF101" s="3"/>
      <c r="WG101" s="3"/>
      <c r="WH101" s="3"/>
      <c r="WI101" s="3"/>
      <c r="WJ101" s="3"/>
      <c r="WK101" s="3"/>
      <c r="WL101" s="3"/>
      <c r="WM101" s="3"/>
      <c r="WN101" s="3"/>
      <c r="WO101" s="3"/>
      <c r="WP101" s="3"/>
      <c r="WQ101" s="3"/>
      <c r="WR101" s="3"/>
      <c r="WS101" s="3"/>
      <c r="WT101" s="3"/>
      <c r="WU101" s="3"/>
      <c r="WV101" s="3"/>
      <c r="WW101" s="3"/>
      <c r="WX101" s="3"/>
      <c r="WY101" s="3"/>
      <c r="WZ101" s="3"/>
      <c r="XA101" s="3"/>
      <c r="XB101" s="3"/>
      <c r="XC101" s="3"/>
      <c r="XD101" s="3"/>
      <c r="XE101" s="3"/>
      <c r="XF101" s="3"/>
      <c r="XG101" s="3"/>
      <c r="XH101" s="3"/>
      <c r="XI101" s="3"/>
      <c r="XJ101" s="3"/>
      <c r="XK101" s="3"/>
      <c r="XL101" s="3"/>
      <c r="XM101" s="3"/>
      <c r="XN101" s="3"/>
      <c r="XO101" s="3"/>
      <c r="XP101" s="3"/>
      <c r="XQ101" s="3"/>
      <c r="XR101" s="3"/>
      <c r="XS101" s="3"/>
      <c r="XT101" s="3"/>
      <c r="XU101" s="3"/>
      <c r="XV101" s="3"/>
      <c r="XW101" s="3"/>
      <c r="XX101" s="3"/>
      <c r="XY101" s="3"/>
      <c r="XZ101" s="3"/>
      <c r="YA101" s="3"/>
      <c r="YB101" s="3"/>
      <c r="YC101" s="3"/>
      <c r="YD101" s="3"/>
      <c r="YE101" s="3"/>
      <c r="YF101" s="3"/>
      <c r="YG101" s="3"/>
      <c r="YH101" s="3"/>
      <c r="YI101" s="3"/>
      <c r="YJ101" s="3"/>
      <c r="YK101" s="3"/>
      <c r="YL101" s="3"/>
      <c r="YM101" s="3"/>
      <c r="YN101" s="3"/>
      <c r="YO101" s="3"/>
      <c r="YP101" s="3"/>
      <c r="YQ101" s="3"/>
      <c r="YR101" s="3"/>
      <c r="YS101" s="3"/>
      <c r="YT101" s="3"/>
      <c r="YU101" s="3"/>
      <c r="YV101" s="3"/>
      <c r="YW101" s="3"/>
      <c r="YX101" s="3"/>
      <c r="YY101" s="3"/>
      <c r="YZ101" s="3"/>
      <c r="ZA101" s="3"/>
      <c r="ZB101" s="3"/>
      <c r="ZC101" s="3"/>
      <c r="ZD101" s="3"/>
      <c r="ZE101" s="3"/>
      <c r="ZF101" s="3"/>
      <c r="ZG101" s="3"/>
      <c r="ZH101" s="3"/>
      <c r="ZI101" s="3"/>
      <c r="ZJ101" s="3"/>
      <c r="ZK101" s="3"/>
      <c r="ZL101" s="3"/>
      <c r="ZM101" s="3"/>
      <c r="ZN101" s="3"/>
      <c r="ZO101" s="3"/>
      <c r="ZP101" s="3"/>
      <c r="ZQ101" s="3"/>
      <c r="ZR101" s="3"/>
      <c r="ZS101" s="3"/>
      <c r="ZT101" s="3"/>
      <c r="ZU101" s="3"/>
      <c r="ZV101" s="3"/>
      <c r="ZW101" s="3"/>
      <c r="ZX101" s="3"/>
      <c r="ZY101" s="3"/>
      <c r="ZZ101" s="3"/>
      <c r="AAA101" s="3"/>
      <c r="AAB101" s="3"/>
      <c r="AAC101" s="3"/>
      <c r="AAD101" s="3"/>
      <c r="AAE101" s="3"/>
      <c r="AAF101" s="3"/>
      <c r="AAG101" s="3"/>
      <c r="AAH101" s="3"/>
      <c r="AAI101" s="3"/>
      <c r="AAJ101" s="3"/>
      <c r="AAK101" s="3"/>
      <c r="AAL101" s="3"/>
      <c r="AAM101" s="3"/>
      <c r="AAN101" s="3"/>
    </row>
    <row r="102" spans="1:722" ht="15" thickBot="1" x14ac:dyDescent="0.35">
      <c r="D102" s="3"/>
      <c r="F102" s="3"/>
      <c r="G102" s="3"/>
      <c r="H102" s="135"/>
      <c r="I102" s="135"/>
      <c r="J102" s="135"/>
      <c r="K102" s="135"/>
      <c r="L102" s="135"/>
      <c r="M102" s="135"/>
      <c r="N102" s="135"/>
      <c r="O102" s="135"/>
      <c r="P102" s="135"/>
      <c r="Z102" s="3"/>
      <c r="AA102" s="3"/>
      <c r="AB102" s="3"/>
      <c r="AC102" s="3"/>
      <c r="AD102" s="3"/>
      <c r="AE102" s="3"/>
      <c r="AF102" s="303"/>
      <c r="AG102" s="303" t="s">
        <v>482</v>
      </c>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c r="SG102" s="3"/>
      <c r="SH102" s="3"/>
      <c r="SI102" s="3"/>
      <c r="SJ102" s="3"/>
      <c r="SK102" s="3"/>
      <c r="SL102" s="3"/>
      <c r="SM102" s="3"/>
      <c r="SN102" s="3"/>
      <c r="SO102" s="3"/>
      <c r="SP102" s="3"/>
      <c r="SQ102" s="3"/>
      <c r="SR102" s="3"/>
      <c r="SS102" s="3"/>
      <c r="ST102" s="3"/>
      <c r="SU102" s="3"/>
      <c r="SV102" s="3"/>
      <c r="SW102" s="3"/>
      <c r="SX102" s="3"/>
      <c r="SY102" s="3"/>
      <c r="SZ102" s="3"/>
      <c r="TA102" s="3"/>
      <c r="TB102" s="3"/>
      <c r="TC102" s="3"/>
      <c r="TD102" s="3"/>
      <c r="TE102" s="3"/>
      <c r="TF102" s="3"/>
      <c r="TG102" s="3"/>
      <c r="TH102" s="3"/>
      <c r="TI102" s="3"/>
      <c r="TJ102" s="3"/>
      <c r="TK102" s="3"/>
      <c r="TL102" s="3"/>
      <c r="TM102" s="3"/>
      <c r="TN102" s="3"/>
      <c r="TO102" s="3"/>
      <c r="TP102" s="3"/>
      <c r="TQ102" s="3"/>
      <c r="TR102" s="3"/>
      <c r="TS102" s="3"/>
      <c r="TT102" s="3"/>
      <c r="TU102" s="3"/>
      <c r="TV102" s="3"/>
      <c r="TW102" s="3"/>
      <c r="TX102" s="3"/>
      <c r="TY102" s="3"/>
      <c r="TZ102" s="3"/>
      <c r="UA102" s="3"/>
      <c r="UB102" s="3"/>
      <c r="UC102" s="3"/>
      <c r="UD102" s="3"/>
      <c r="UE102" s="3"/>
      <c r="UF102" s="3"/>
      <c r="UG102" s="3"/>
      <c r="UH102" s="3"/>
      <c r="UI102" s="3"/>
      <c r="UJ102" s="3"/>
      <c r="UK102" s="3"/>
      <c r="UL102" s="3"/>
      <c r="UM102" s="3"/>
      <c r="UN102" s="3"/>
      <c r="UO102" s="3"/>
      <c r="UP102" s="3"/>
      <c r="UQ102" s="3"/>
      <c r="UR102" s="3"/>
      <c r="US102" s="3"/>
      <c r="UT102" s="3"/>
      <c r="UU102" s="3"/>
      <c r="UV102" s="3"/>
      <c r="UW102" s="3"/>
      <c r="UX102" s="3"/>
      <c r="UY102" s="3"/>
      <c r="UZ102" s="3"/>
      <c r="VA102" s="3"/>
      <c r="VB102" s="3"/>
      <c r="VC102" s="3"/>
      <c r="VD102" s="3"/>
      <c r="VE102" s="3"/>
      <c r="VF102" s="3"/>
      <c r="VG102" s="3"/>
      <c r="VH102" s="3"/>
      <c r="VI102" s="3"/>
      <c r="VJ102" s="3"/>
      <c r="VK102" s="3"/>
      <c r="VL102" s="3"/>
      <c r="VM102" s="3"/>
      <c r="VN102" s="3"/>
      <c r="VO102" s="3"/>
      <c r="VP102" s="3"/>
      <c r="VQ102" s="3"/>
      <c r="VR102" s="3"/>
      <c r="VS102" s="3"/>
      <c r="VT102" s="3"/>
      <c r="VU102" s="3"/>
      <c r="VV102" s="3"/>
      <c r="VW102" s="3"/>
      <c r="VX102" s="3"/>
      <c r="VY102" s="3"/>
      <c r="VZ102" s="3"/>
      <c r="WA102" s="3"/>
      <c r="WB102" s="3"/>
      <c r="WC102" s="3"/>
      <c r="WD102" s="3"/>
      <c r="WE102" s="3"/>
      <c r="WF102" s="3"/>
      <c r="WG102" s="3"/>
      <c r="WH102" s="3"/>
      <c r="WI102" s="3"/>
      <c r="WJ102" s="3"/>
      <c r="WK102" s="3"/>
      <c r="WL102" s="3"/>
      <c r="WM102" s="3"/>
      <c r="WN102" s="3"/>
      <c r="WO102" s="3"/>
      <c r="WP102" s="3"/>
      <c r="WQ102" s="3"/>
      <c r="WR102" s="3"/>
      <c r="WS102" s="3"/>
      <c r="WT102" s="3"/>
      <c r="WU102" s="3"/>
      <c r="WV102" s="3"/>
      <c r="WW102" s="3"/>
      <c r="WX102" s="3"/>
      <c r="WY102" s="3"/>
      <c r="WZ102" s="3"/>
      <c r="XA102" s="3"/>
      <c r="XB102" s="3"/>
      <c r="XC102" s="3"/>
      <c r="XD102" s="3"/>
      <c r="XE102" s="3"/>
      <c r="XF102" s="3"/>
      <c r="XG102" s="3"/>
      <c r="XH102" s="3"/>
      <c r="XI102" s="3"/>
      <c r="XJ102" s="3"/>
      <c r="XK102" s="3"/>
      <c r="XL102" s="3"/>
      <c r="XM102" s="3"/>
      <c r="XN102" s="3"/>
      <c r="XO102" s="3"/>
      <c r="XP102" s="3"/>
      <c r="XQ102" s="3"/>
      <c r="XR102" s="3"/>
      <c r="XS102" s="3"/>
      <c r="XT102" s="3"/>
      <c r="XU102" s="3"/>
      <c r="XV102" s="3"/>
      <c r="XW102" s="3"/>
      <c r="XX102" s="3"/>
      <c r="XY102" s="3"/>
      <c r="XZ102" s="3"/>
      <c r="YA102" s="3"/>
      <c r="YB102" s="3"/>
      <c r="YC102" s="3"/>
      <c r="YD102" s="3"/>
      <c r="YE102" s="3"/>
      <c r="YF102" s="3"/>
      <c r="YG102" s="3"/>
      <c r="YH102" s="3"/>
      <c r="YI102" s="3"/>
      <c r="YJ102" s="3"/>
      <c r="YK102" s="3"/>
      <c r="YL102" s="3"/>
      <c r="YM102" s="3"/>
      <c r="YN102" s="3"/>
      <c r="YO102" s="3"/>
      <c r="YP102" s="3"/>
      <c r="YQ102" s="3"/>
      <c r="YR102" s="3"/>
      <c r="YS102" s="3"/>
      <c r="YT102" s="3"/>
      <c r="YU102" s="3"/>
      <c r="YV102" s="3"/>
      <c r="YW102" s="3"/>
      <c r="YX102" s="3"/>
      <c r="YY102" s="3"/>
      <c r="YZ102" s="3"/>
      <c r="ZA102" s="3"/>
      <c r="ZB102" s="3"/>
      <c r="ZC102" s="3"/>
      <c r="ZD102" s="3"/>
      <c r="ZE102" s="3"/>
      <c r="ZF102" s="3"/>
      <c r="ZG102" s="3"/>
      <c r="ZH102" s="3"/>
      <c r="ZI102" s="3"/>
      <c r="ZJ102" s="3"/>
      <c r="ZK102" s="3"/>
      <c r="ZL102" s="3"/>
      <c r="ZM102" s="3"/>
      <c r="ZN102" s="3"/>
      <c r="ZO102" s="3"/>
      <c r="ZP102" s="3"/>
      <c r="ZQ102" s="3"/>
      <c r="ZR102" s="3"/>
      <c r="ZS102" s="3"/>
      <c r="ZT102" s="3"/>
      <c r="ZU102" s="3"/>
      <c r="ZV102" s="3"/>
      <c r="ZW102" s="3"/>
      <c r="ZX102" s="3"/>
      <c r="ZY102" s="3"/>
      <c r="ZZ102" s="3"/>
      <c r="AAA102" s="3"/>
      <c r="AAB102" s="3"/>
      <c r="AAC102" s="3"/>
      <c r="AAD102" s="3"/>
      <c r="AAE102" s="3"/>
      <c r="AAF102" s="3"/>
      <c r="AAG102" s="3"/>
      <c r="AAH102" s="3"/>
      <c r="AAI102" s="3"/>
      <c r="AAJ102" s="3"/>
      <c r="AAK102" s="3"/>
      <c r="AAL102" s="3"/>
      <c r="AAM102" s="3"/>
      <c r="AAN102" s="3"/>
    </row>
    <row r="103" spans="1:722" ht="15" thickBot="1" x14ac:dyDescent="0.35">
      <c r="D103" s="3"/>
      <c r="F103" s="3"/>
      <c r="G103" s="3"/>
      <c r="H103" s="135"/>
      <c r="I103" s="135"/>
      <c r="J103" s="135"/>
      <c r="K103" s="135"/>
      <c r="L103" s="135"/>
      <c r="M103" s="135"/>
      <c r="N103" s="135"/>
      <c r="O103" s="135"/>
      <c r="P103" s="135"/>
      <c r="Z103" s="3"/>
      <c r="AA103" s="3"/>
      <c r="AB103" s="3"/>
      <c r="AC103" s="3"/>
      <c r="AD103" s="3"/>
      <c r="AE103" s="3" t="s">
        <v>430</v>
      </c>
      <c r="AF103" s="3" t="s">
        <v>483</v>
      </c>
      <c r="AG103" s="329" t="s">
        <v>206</v>
      </c>
      <c r="AH103" s="330" t="s">
        <v>217</v>
      </c>
      <c r="AI103" s="331" t="s">
        <v>206</v>
      </c>
      <c r="AJ103" s="332" t="s">
        <v>217</v>
      </c>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c r="SG103" s="3"/>
      <c r="SH103" s="3"/>
      <c r="SI103" s="3"/>
      <c r="SJ103" s="3"/>
      <c r="SK103" s="3"/>
      <c r="SL103" s="3"/>
      <c r="SM103" s="3"/>
      <c r="SN103" s="3"/>
      <c r="SO103" s="3"/>
      <c r="SP103" s="3"/>
      <c r="SQ103" s="3"/>
      <c r="SR103" s="3"/>
      <c r="SS103" s="3"/>
      <c r="ST103" s="3"/>
      <c r="SU103" s="3"/>
      <c r="SV103" s="3"/>
      <c r="SW103" s="3"/>
      <c r="SX103" s="3"/>
      <c r="SY103" s="3"/>
      <c r="SZ103" s="3"/>
      <c r="TA103" s="3"/>
      <c r="TB103" s="3"/>
      <c r="TC103" s="3"/>
      <c r="TD103" s="3"/>
      <c r="TE103" s="3"/>
      <c r="TF103" s="3"/>
      <c r="TG103" s="3"/>
      <c r="TH103" s="3"/>
      <c r="TI103" s="3"/>
      <c r="TJ103" s="3"/>
      <c r="TK103" s="3"/>
      <c r="TL103" s="3"/>
      <c r="TM103" s="3"/>
      <c r="TN103" s="3"/>
      <c r="TO103" s="3"/>
      <c r="TP103" s="3"/>
      <c r="TQ103" s="3"/>
      <c r="TR103" s="3"/>
      <c r="TS103" s="3"/>
      <c r="TT103" s="3"/>
      <c r="TU103" s="3"/>
      <c r="TV103" s="3"/>
      <c r="TW103" s="3"/>
      <c r="TX103" s="3"/>
      <c r="TY103" s="3"/>
      <c r="TZ103" s="3"/>
      <c r="UA103" s="3"/>
      <c r="UB103" s="3"/>
      <c r="UC103" s="3"/>
      <c r="UD103" s="3"/>
      <c r="UE103" s="3"/>
      <c r="UF103" s="3"/>
      <c r="UG103" s="3"/>
      <c r="UH103" s="3"/>
      <c r="UI103" s="3"/>
      <c r="UJ103" s="3"/>
      <c r="UK103" s="3"/>
      <c r="UL103" s="3"/>
      <c r="UM103" s="3"/>
      <c r="UN103" s="3"/>
      <c r="UO103" s="3"/>
      <c r="UP103" s="3"/>
      <c r="UQ103" s="3"/>
      <c r="UR103" s="3"/>
      <c r="US103" s="3"/>
      <c r="UT103" s="3"/>
      <c r="UU103" s="3"/>
      <c r="UV103" s="3"/>
      <c r="UW103" s="3"/>
      <c r="UX103" s="3"/>
      <c r="UY103" s="3"/>
      <c r="UZ103" s="3"/>
      <c r="VA103" s="3"/>
      <c r="VB103" s="3"/>
      <c r="VC103" s="3"/>
      <c r="VD103" s="3"/>
      <c r="VE103" s="3"/>
      <c r="VF103" s="3"/>
      <c r="VG103" s="3"/>
      <c r="VH103" s="3"/>
      <c r="VI103" s="3"/>
      <c r="VJ103" s="3"/>
      <c r="VK103" s="3"/>
      <c r="VL103" s="3"/>
      <c r="VM103" s="3"/>
      <c r="VN103" s="3"/>
      <c r="VO103" s="3"/>
      <c r="VP103" s="3"/>
      <c r="VQ103" s="3"/>
      <c r="VR103" s="3"/>
      <c r="VS103" s="3"/>
      <c r="VT103" s="3"/>
      <c r="VU103" s="3"/>
      <c r="VV103" s="3"/>
      <c r="VW103" s="3"/>
      <c r="VX103" s="3"/>
      <c r="VY103" s="3"/>
      <c r="VZ103" s="3"/>
      <c r="WA103" s="3"/>
      <c r="WB103" s="3"/>
      <c r="WC103" s="3"/>
      <c r="WD103" s="3"/>
      <c r="WE103" s="3"/>
      <c r="WF103" s="3"/>
      <c r="WG103" s="3"/>
      <c r="WH103" s="3"/>
      <c r="WI103" s="3"/>
      <c r="WJ103" s="3"/>
      <c r="WK103" s="3"/>
      <c r="WL103" s="3"/>
      <c r="WM103" s="3"/>
      <c r="WN103" s="3"/>
      <c r="WO103" s="3"/>
      <c r="WP103" s="3"/>
      <c r="WQ103" s="3"/>
      <c r="WR103" s="3"/>
      <c r="WS103" s="3"/>
      <c r="WT103" s="3"/>
      <c r="WU103" s="3"/>
      <c r="WV103" s="3"/>
      <c r="WW103" s="3"/>
      <c r="WX103" s="3"/>
      <c r="WY103" s="3"/>
      <c r="WZ103" s="3"/>
      <c r="XA103" s="3"/>
      <c r="XB103" s="3"/>
      <c r="XC103" s="3"/>
      <c r="XD103" s="3"/>
      <c r="XE103" s="3"/>
      <c r="XF103" s="3"/>
      <c r="XG103" s="3"/>
      <c r="XH103" s="3"/>
      <c r="XI103" s="3"/>
      <c r="XJ103" s="3"/>
      <c r="XK103" s="3"/>
      <c r="XL103" s="3"/>
      <c r="XM103" s="3"/>
      <c r="XN103" s="3"/>
      <c r="XO103" s="3"/>
      <c r="XP103" s="3"/>
      <c r="XQ103" s="3"/>
      <c r="XR103" s="3"/>
      <c r="XS103" s="3"/>
      <c r="XT103" s="3"/>
      <c r="XU103" s="3"/>
      <c r="XV103" s="3"/>
      <c r="XW103" s="3"/>
      <c r="XX103" s="3"/>
      <c r="XY103" s="3"/>
      <c r="XZ103" s="3"/>
      <c r="YA103" s="3"/>
      <c r="YB103" s="3"/>
      <c r="YC103" s="3"/>
      <c r="YD103" s="3"/>
      <c r="YE103" s="3"/>
      <c r="YF103" s="3"/>
      <c r="YG103" s="3"/>
      <c r="YH103" s="3"/>
      <c r="YI103" s="3"/>
      <c r="YJ103" s="3"/>
      <c r="YK103" s="3"/>
      <c r="YL103" s="3"/>
      <c r="YM103" s="3"/>
      <c r="YN103" s="3"/>
      <c r="YO103" s="3"/>
      <c r="YP103" s="3"/>
      <c r="YQ103" s="3"/>
      <c r="YR103" s="3"/>
      <c r="YS103" s="3"/>
      <c r="YT103" s="3"/>
      <c r="YU103" s="3"/>
      <c r="YV103" s="3"/>
      <c r="YW103" s="3"/>
      <c r="YX103" s="3"/>
      <c r="YY103" s="3"/>
      <c r="YZ103" s="3"/>
      <c r="ZA103" s="3"/>
      <c r="ZB103" s="3"/>
      <c r="ZC103" s="3"/>
      <c r="ZD103" s="3"/>
      <c r="ZE103" s="3"/>
      <c r="ZF103" s="3"/>
      <c r="ZG103" s="3"/>
      <c r="ZH103" s="3"/>
      <c r="ZI103" s="3"/>
      <c r="ZJ103" s="3"/>
      <c r="ZK103" s="3"/>
      <c r="ZL103" s="3"/>
      <c r="ZM103" s="3"/>
      <c r="ZN103" s="3"/>
      <c r="ZO103" s="3"/>
      <c r="ZP103" s="3"/>
      <c r="ZQ103" s="3"/>
      <c r="ZR103" s="3"/>
      <c r="ZS103" s="3"/>
      <c r="ZT103" s="3"/>
      <c r="ZU103" s="3"/>
      <c r="ZV103" s="3"/>
      <c r="ZW103" s="3"/>
      <c r="ZX103" s="3"/>
      <c r="ZY103" s="3"/>
      <c r="ZZ103" s="3"/>
      <c r="AAA103" s="3"/>
      <c r="AAB103" s="3"/>
      <c r="AAC103" s="3"/>
      <c r="AAD103" s="3"/>
      <c r="AAE103" s="3"/>
      <c r="AAF103" s="3"/>
      <c r="AAG103" s="3"/>
      <c r="AAH103" s="3"/>
      <c r="AAI103" s="3"/>
      <c r="AAJ103" s="3"/>
      <c r="AAK103" s="3"/>
      <c r="AAL103" s="3"/>
      <c r="AAM103" s="3"/>
      <c r="AAN103" s="3"/>
    </row>
    <row r="104" spans="1:722" x14ac:dyDescent="0.3">
      <c r="D104" s="3"/>
      <c r="F104" s="3"/>
      <c r="G104" s="3"/>
      <c r="H104" s="135"/>
      <c r="I104" s="135"/>
      <c r="J104" s="135"/>
      <c r="K104" s="135"/>
      <c r="L104" s="135"/>
      <c r="M104" s="135"/>
      <c r="N104" s="135"/>
      <c r="O104" s="135"/>
      <c r="P104" s="135"/>
      <c r="Z104" s="3"/>
      <c r="AA104" s="3"/>
      <c r="AB104" s="3"/>
      <c r="AC104" s="3"/>
      <c r="AD104" s="3"/>
      <c r="AE104">
        <f>VLOOKUP(AF104,$A$107:$E$158,5,FALSE)</f>
        <v>1</v>
      </c>
      <c r="AF104" s="3">
        <v>1</v>
      </c>
      <c r="AG104" s="333">
        <f t="shared" ref="AG104:AH123" si="158">SUMIFS($AF$100:$AAS$100,$AG$75:$AAT$75,$AF104,$AF$77:$AAS$77,AG$103)</f>
        <v>0.18416666666666665</v>
      </c>
      <c r="AH104" s="333">
        <f t="shared" si="158"/>
        <v>0</v>
      </c>
      <c r="AI104" s="334">
        <f>AVERAGEIFS(AG$104:AG$149,$AE$104:$AE$149,$AL$104,AG$104:AG$149,"&gt;0")</f>
        <v>0.41666666666666669</v>
      </c>
      <c r="AJ104" s="335">
        <f>AVERAGEIFS(AH$104:AH$149,$AE$104:$AE$149,$AL$104,AH$104:AH$149,"&gt;0")</f>
        <v>0.84789930555555548</v>
      </c>
      <c r="AK104" s="4" t="s">
        <v>484</v>
      </c>
      <c r="AL104" s="3">
        <v>1</v>
      </c>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3"/>
      <c r="PB104" s="3"/>
      <c r="PC104" s="3"/>
      <c r="PD104" s="3"/>
      <c r="PE104" s="3"/>
      <c r="PF104" s="3"/>
      <c r="PG104" s="3"/>
      <c r="PH104" s="3"/>
      <c r="PI104" s="3"/>
      <c r="PJ104" s="3"/>
      <c r="PK104" s="3"/>
      <c r="PL104" s="3"/>
      <c r="PM104" s="3"/>
      <c r="PN104" s="3"/>
      <c r="PO104" s="3"/>
      <c r="PP104" s="3"/>
      <c r="PQ104" s="3"/>
      <c r="PR104" s="3"/>
      <c r="PS104" s="3"/>
      <c r="PT104" s="3"/>
      <c r="PU104" s="3"/>
      <c r="PV104" s="3"/>
      <c r="PW104" s="3"/>
      <c r="PX104" s="3"/>
      <c r="PY104" s="3"/>
      <c r="PZ104" s="3"/>
      <c r="QA104" s="3"/>
      <c r="QB104" s="3"/>
      <c r="QC104" s="3"/>
      <c r="QD104" s="3"/>
      <c r="QE104" s="3"/>
      <c r="QF104" s="3"/>
      <c r="QG104" s="3"/>
      <c r="QH104" s="3"/>
      <c r="QI104" s="3"/>
      <c r="QJ104" s="3"/>
      <c r="QK104" s="3"/>
      <c r="QL104" s="3"/>
      <c r="QM104" s="3"/>
      <c r="QN104" s="3"/>
      <c r="QO104" s="3"/>
      <c r="QP104" s="3"/>
      <c r="QQ104" s="3"/>
      <c r="QR104" s="3"/>
      <c r="QS104" s="3"/>
      <c r="QT104" s="3"/>
      <c r="QU104" s="3"/>
      <c r="QV104" s="3"/>
      <c r="QW104" s="3"/>
      <c r="QX104" s="3"/>
      <c r="QY104" s="3"/>
      <c r="QZ104" s="3"/>
      <c r="RA104" s="3"/>
      <c r="RB104" s="3"/>
      <c r="RC104" s="3"/>
      <c r="RD104" s="3"/>
      <c r="RE104" s="3"/>
      <c r="RF104" s="3"/>
      <c r="RG104" s="3"/>
      <c r="RH104" s="3"/>
      <c r="RI104" s="3"/>
      <c r="RJ104" s="3"/>
      <c r="RK104" s="3"/>
      <c r="RL104" s="3"/>
      <c r="RM104" s="3"/>
      <c r="RN104" s="3"/>
      <c r="RO104" s="3"/>
      <c r="RP104" s="3"/>
      <c r="RQ104" s="3"/>
      <c r="RR104" s="3"/>
      <c r="RS104" s="3"/>
      <c r="RT104" s="3"/>
      <c r="RU104" s="3"/>
      <c r="RV104" s="3"/>
      <c r="RW104" s="3"/>
      <c r="RX104" s="3"/>
      <c r="RY104" s="3"/>
      <c r="RZ104" s="3"/>
      <c r="SA104" s="3"/>
      <c r="SB104" s="3"/>
      <c r="SC104" s="3"/>
      <c r="SD104" s="3"/>
      <c r="SE104" s="3"/>
      <c r="SF104" s="3"/>
      <c r="SG104" s="3"/>
      <c r="SH104" s="3"/>
      <c r="SI104" s="3"/>
      <c r="SJ104" s="3"/>
      <c r="SK104" s="3"/>
      <c r="SL104" s="3"/>
      <c r="SM104" s="3"/>
      <c r="SN104" s="3"/>
      <c r="SO104" s="3"/>
      <c r="SP104" s="3"/>
      <c r="SQ104" s="3"/>
      <c r="SR104" s="3"/>
      <c r="SS104" s="3"/>
      <c r="ST104" s="3"/>
      <c r="SU104" s="3"/>
      <c r="SV104" s="3"/>
      <c r="SW104" s="3"/>
      <c r="SX104" s="3"/>
      <c r="SY104" s="3"/>
      <c r="SZ104" s="3"/>
      <c r="TA104" s="3"/>
      <c r="TB104" s="3"/>
      <c r="TC104" s="3"/>
      <c r="TD104" s="3"/>
      <c r="TE104" s="3"/>
      <c r="TF104" s="3"/>
      <c r="TG104" s="3"/>
      <c r="TH104" s="3"/>
      <c r="TI104" s="3"/>
      <c r="TJ104" s="3"/>
      <c r="TK104" s="3"/>
      <c r="TL104" s="3"/>
      <c r="TM104" s="3"/>
      <c r="TN104" s="3"/>
      <c r="TO104" s="3"/>
      <c r="TP104" s="3"/>
      <c r="TQ104" s="3"/>
      <c r="TR104" s="3"/>
      <c r="TS104" s="3"/>
      <c r="TT104" s="3"/>
      <c r="TU104" s="3"/>
      <c r="TV104" s="3"/>
      <c r="TW104" s="3"/>
      <c r="TX104" s="3"/>
      <c r="TY104" s="3"/>
      <c r="TZ104" s="3"/>
      <c r="UA104" s="3"/>
      <c r="UB104" s="3"/>
      <c r="UC104" s="3"/>
      <c r="UD104" s="3"/>
      <c r="UE104" s="3"/>
      <c r="UF104" s="3"/>
      <c r="UG104" s="3"/>
      <c r="UH104" s="3"/>
      <c r="UI104" s="3"/>
      <c r="UJ104" s="3"/>
      <c r="UK104" s="3"/>
      <c r="UL104" s="3"/>
      <c r="UM104" s="3"/>
      <c r="UN104" s="3"/>
      <c r="UO104" s="3"/>
      <c r="UP104" s="3"/>
      <c r="UQ104" s="3"/>
      <c r="UR104" s="3"/>
      <c r="US104" s="3"/>
      <c r="UT104" s="3"/>
      <c r="UU104" s="3"/>
      <c r="UV104" s="3"/>
      <c r="UW104" s="3"/>
      <c r="UX104" s="3"/>
      <c r="UY104" s="3"/>
      <c r="UZ104" s="3"/>
      <c r="VA104" s="3"/>
      <c r="VB104" s="3"/>
      <c r="VC104" s="3"/>
      <c r="VD104" s="3"/>
      <c r="VE104" s="3"/>
      <c r="VF104" s="3"/>
      <c r="VG104" s="3"/>
      <c r="VH104" s="3"/>
      <c r="VI104" s="3"/>
      <c r="VJ104" s="3"/>
      <c r="VK104" s="3"/>
      <c r="VL104" s="3"/>
      <c r="VM104" s="3"/>
      <c r="VN104" s="3"/>
      <c r="VO104" s="3"/>
      <c r="VP104" s="3"/>
      <c r="VQ104" s="3"/>
      <c r="VR104" s="3"/>
      <c r="VS104" s="3"/>
      <c r="VT104" s="3"/>
      <c r="VU104" s="3"/>
      <c r="VV104" s="3"/>
      <c r="VW104" s="3"/>
      <c r="VX104" s="3"/>
      <c r="VY104" s="3"/>
      <c r="VZ104" s="3"/>
      <c r="WA104" s="3"/>
      <c r="WB104" s="3"/>
      <c r="WC104" s="3"/>
      <c r="WD104" s="3"/>
      <c r="WE104" s="3"/>
      <c r="WF104" s="3"/>
      <c r="WG104" s="3"/>
      <c r="WH104" s="3"/>
      <c r="WI104" s="3"/>
      <c r="WJ104" s="3"/>
      <c r="WK104" s="3"/>
      <c r="WL104" s="3"/>
      <c r="WM104" s="3"/>
      <c r="WN104" s="3"/>
      <c r="WO104" s="3"/>
      <c r="WP104" s="3"/>
      <c r="WQ104" s="3"/>
      <c r="WR104" s="3"/>
      <c r="WS104" s="3"/>
      <c r="WT104" s="3"/>
      <c r="WU104" s="3"/>
      <c r="WV104" s="3"/>
      <c r="WW104" s="3"/>
      <c r="WX104" s="3"/>
      <c r="WY104" s="3"/>
      <c r="WZ104" s="3"/>
      <c r="XA104" s="3"/>
      <c r="XB104" s="3"/>
      <c r="XC104" s="3"/>
      <c r="XD104" s="3"/>
      <c r="XE104" s="3"/>
      <c r="XF104" s="3"/>
      <c r="XG104" s="3"/>
      <c r="XH104" s="3"/>
      <c r="XI104" s="3"/>
      <c r="XJ104" s="3"/>
      <c r="XK104" s="3"/>
      <c r="XL104" s="3"/>
      <c r="XM104" s="3"/>
      <c r="XN104" s="3"/>
      <c r="XO104" s="3"/>
      <c r="XP104" s="3"/>
      <c r="XQ104" s="3"/>
      <c r="XR104" s="3"/>
      <c r="XS104" s="3"/>
      <c r="XT104" s="3"/>
      <c r="XU104" s="3"/>
      <c r="XV104" s="3"/>
      <c r="XW104" s="3"/>
      <c r="XX104" s="3"/>
      <c r="XY104" s="3"/>
      <c r="XZ104" s="3"/>
      <c r="YA104" s="3"/>
      <c r="YB104" s="3"/>
      <c r="YC104" s="3"/>
      <c r="YD104" s="3"/>
      <c r="YE104" s="3"/>
      <c r="YF104" s="3"/>
      <c r="YG104" s="3"/>
      <c r="YH104" s="3"/>
      <c r="YI104" s="3"/>
      <c r="YJ104" s="3"/>
      <c r="YK104" s="3"/>
      <c r="YL104" s="3"/>
      <c r="YM104" s="3"/>
      <c r="YN104" s="3"/>
      <c r="YO104" s="3"/>
      <c r="YP104" s="3"/>
      <c r="YQ104" s="3"/>
      <c r="YR104" s="3"/>
      <c r="YS104" s="3"/>
      <c r="YT104" s="3"/>
      <c r="YU104" s="3"/>
      <c r="YV104" s="3"/>
      <c r="YW104" s="3"/>
      <c r="YX104" s="3"/>
      <c r="YY104" s="3"/>
      <c r="YZ104" s="3"/>
      <c r="ZA104" s="3"/>
      <c r="ZB104" s="3"/>
      <c r="ZC104" s="3"/>
      <c r="ZD104" s="3"/>
      <c r="ZE104" s="3"/>
      <c r="ZF104" s="3"/>
      <c r="ZG104" s="3"/>
      <c r="ZH104" s="3"/>
      <c r="ZI104" s="3"/>
      <c r="ZJ104" s="3"/>
      <c r="ZK104" s="3"/>
      <c r="ZL104" s="3"/>
      <c r="ZM104" s="3"/>
      <c r="ZN104" s="3"/>
      <c r="ZO104" s="3"/>
      <c r="ZP104" s="3"/>
      <c r="ZQ104" s="3"/>
      <c r="ZR104" s="3"/>
      <c r="ZS104" s="3"/>
      <c r="ZT104" s="3"/>
      <c r="ZU104" s="3"/>
      <c r="ZV104" s="3"/>
      <c r="ZW104" s="3"/>
      <c r="ZX104" s="3"/>
      <c r="ZY104" s="3"/>
      <c r="ZZ104" s="3"/>
      <c r="AAA104" s="3"/>
      <c r="AAB104" s="3"/>
      <c r="AAC104" s="3"/>
      <c r="AAD104" s="3"/>
      <c r="AAE104" s="3"/>
      <c r="AAF104" s="3"/>
      <c r="AAG104" s="3"/>
      <c r="AAH104" s="3"/>
      <c r="AAI104" s="3"/>
      <c r="AAJ104" s="3"/>
      <c r="AAK104" s="3"/>
      <c r="AAL104" s="3"/>
      <c r="AAM104" s="3"/>
      <c r="AAN104" s="3"/>
    </row>
    <row r="105" spans="1:722" x14ac:dyDescent="0.3">
      <c r="D105" s="3"/>
      <c r="F105" s="3"/>
      <c r="G105" s="3"/>
      <c r="H105" s="135"/>
      <c r="I105" s="135"/>
      <c r="J105" s="135"/>
      <c r="K105" s="135"/>
      <c r="L105" s="135"/>
      <c r="M105" s="135"/>
      <c r="N105" s="135"/>
      <c r="O105" s="135"/>
      <c r="P105" s="135"/>
      <c r="Z105" s="3"/>
      <c r="AA105" s="3"/>
      <c r="AB105" s="3"/>
      <c r="AC105" s="3"/>
      <c r="AD105" s="3"/>
      <c r="AE105">
        <f t="shared" ref="AE105:AE149" si="159">VLOOKUP(AF105,$A$107:$E$158,5,FALSE)</f>
        <v>1</v>
      </c>
      <c r="AF105" s="3">
        <f>AF104+1</f>
        <v>2</v>
      </c>
      <c r="AG105" s="336">
        <f t="shared" si="158"/>
        <v>0.37083333333333335</v>
      </c>
      <c r="AH105" s="336">
        <f t="shared" si="158"/>
        <v>0.58333333333333337</v>
      </c>
      <c r="AI105" s="337">
        <f>AVERAGEIFS(AG$104:AG$149,$AE$104:$AE$149,$AL$105,AG$104:AG$149,"&gt;0")</f>
        <v>0.58525641025641018</v>
      </c>
      <c r="AJ105" s="338">
        <f>AVERAGEIFS(AH$104:AH$149,$AE$104:$AE$149,$AL$105,AH$104:AH$149,"&gt;0")</f>
        <v>1.0625801282051284</v>
      </c>
      <c r="AK105" s="339" t="s">
        <v>485</v>
      </c>
      <c r="AL105" s="3">
        <v>2</v>
      </c>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3"/>
      <c r="PB105" s="3"/>
      <c r="PC105" s="3"/>
      <c r="PD105" s="3"/>
      <c r="PE105" s="3"/>
      <c r="PF105" s="3"/>
      <c r="PG105" s="3"/>
      <c r="PH105" s="3"/>
      <c r="PI105" s="3"/>
      <c r="PJ105" s="3"/>
      <c r="PK105" s="3"/>
      <c r="PL105" s="3"/>
      <c r="PM105" s="3"/>
      <c r="PN105" s="3"/>
      <c r="PO105" s="3"/>
      <c r="PP105" s="3"/>
      <c r="PQ105" s="3"/>
      <c r="PR105" s="3"/>
      <c r="PS105" s="3"/>
      <c r="PT105" s="3"/>
      <c r="PU105" s="3"/>
      <c r="PV105" s="3"/>
      <c r="PW105" s="3"/>
      <c r="PX105" s="3"/>
      <c r="PY105" s="3"/>
      <c r="PZ105" s="3"/>
      <c r="QA105" s="3"/>
      <c r="QB105" s="3"/>
      <c r="QC105" s="3"/>
      <c r="QD105" s="3"/>
      <c r="QE105" s="3"/>
      <c r="QF105" s="3"/>
      <c r="QG105" s="3"/>
      <c r="QH105" s="3"/>
      <c r="QI105" s="3"/>
      <c r="QJ105" s="3"/>
      <c r="QK105" s="3"/>
      <c r="QL105" s="3"/>
      <c r="QM105" s="3"/>
      <c r="QN105" s="3"/>
      <c r="QO105" s="3"/>
      <c r="QP105" s="3"/>
      <c r="QQ105" s="3"/>
      <c r="QR105" s="3"/>
      <c r="QS105" s="3"/>
      <c r="QT105" s="3"/>
      <c r="QU105" s="3"/>
      <c r="QV105" s="3"/>
      <c r="QW105" s="3"/>
      <c r="QX105" s="3"/>
      <c r="QY105" s="3"/>
      <c r="QZ105" s="3"/>
      <c r="RA105" s="3"/>
      <c r="RB105" s="3"/>
      <c r="RC105" s="3"/>
      <c r="RD105" s="3"/>
      <c r="RE105" s="3"/>
      <c r="RF105" s="3"/>
      <c r="RG105" s="3"/>
      <c r="RH105" s="3"/>
      <c r="RI105" s="3"/>
      <c r="RJ105" s="3"/>
      <c r="RK105" s="3"/>
      <c r="RL105" s="3"/>
      <c r="RM105" s="3"/>
      <c r="RN105" s="3"/>
      <c r="RO105" s="3"/>
      <c r="RP105" s="3"/>
      <c r="RQ105" s="3"/>
      <c r="RR105" s="3"/>
      <c r="RS105" s="3"/>
      <c r="RT105" s="3"/>
      <c r="RU105" s="3"/>
      <c r="RV105" s="3"/>
      <c r="RW105" s="3"/>
      <c r="RX105" s="3"/>
      <c r="RY105" s="3"/>
      <c r="RZ105" s="3"/>
      <c r="SA105" s="3"/>
      <c r="SB105" s="3"/>
      <c r="SC105" s="3"/>
      <c r="SD105" s="3"/>
      <c r="SE105" s="3"/>
      <c r="SF105" s="3"/>
      <c r="SG105" s="3"/>
      <c r="SH105" s="3"/>
      <c r="SI105" s="3"/>
      <c r="SJ105" s="3"/>
      <c r="SK105" s="3"/>
      <c r="SL105" s="3"/>
      <c r="SM105" s="3"/>
      <c r="SN105" s="3"/>
      <c r="SO105" s="3"/>
      <c r="SP105" s="3"/>
      <c r="SQ105" s="3"/>
      <c r="SR105" s="3"/>
      <c r="SS105" s="3"/>
      <c r="ST105" s="3"/>
      <c r="SU105" s="3"/>
      <c r="SV105" s="3"/>
      <c r="SW105" s="3"/>
      <c r="SX105" s="3"/>
      <c r="SY105" s="3"/>
      <c r="SZ105" s="3"/>
      <c r="TA105" s="3"/>
      <c r="TB105" s="3"/>
      <c r="TC105" s="3"/>
      <c r="TD105" s="3"/>
      <c r="TE105" s="3"/>
      <c r="TF105" s="3"/>
      <c r="TG105" s="3"/>
      <c r="TH105" s="3"/>
      <c r="TI105" s="3"/>
      <c r="TJ105" s="3"/>
      <c r="TK105" s="3"/>
      <c r="TL105" s="3"/>
      <c r="TM105" s="3"/>
      <c r="TN105" s="3"/>
      <c r="TO105" s="3"/>
      <c r="TP105" s="3"/>
      <c r="TQ105" s="3"/>
      <c r="TR105" s="3"/>
      <c r="TS105" s="3"/>
      <c r="TT105" s="3"/>
      <c r="TU105" s="3"/>
      <c r="TV105" s="3"/>
      <c r="TW105" s="3"/>
      <c r="TX105" s="3"/>
      <c r="TY105" s="3"/>
      <c r="TZ105" s="3"/>
      <c r="UA105" s="3"/>
      <c r="UB105" s="3"/>
      <c r="UC105" s="3"/>
      <c r="UD105" s="3"/>
      <c r="UE105" s="3"/>
      <c r="UF105" s="3"/>
      <c r="UG105" s="3"/>
      <c r="UH105" s="3"/>
      <c r="UI105" s="3"/>
      <c r="UJ105" s="3"/>
      <c r="UK105" s="3"/>
      <c r="UL105" s="3"/>
      <c r="UM105" s="3"/>
      <c r="UN105" s="3"/>
      <c r="UO105" s="3"/>
      <c r="UP105" s="3"/>
      <c r="UQ105" s="3"/>
      <c r="UR105" s="3"/>
      <c r="US105" s="3"/>
      <c r="UT105" s="3"/>
      <c r="UU105" s="3"/>
      <c r="UV105" s="3"/>
      <c r="UW105" s="3"/>
      <c r="UX105" s="3"/>
      <c r="UY105" s="3"/>
      <c r="UZ105" s="3"/>
      <c r="VA105" s="3"/>
      <c r="VB105" s="3"/>
      <c r="VC105" s="3"/>
      <c r="VD105" s="3"/>
      <c r="VE105" s="3"/>
      <c r="VF105" s="3"/>
      <c r="VG105" s="3"/>
      <c r="VH105" s="3"/>
      <c r="VI105" s="3"/>
      <c r="VJ105" s="3"/>
      <c r="VK105" s="3"/>
      <c r="VL105" s="3"/>
      <c r="VM105" s="3"/>
      <c r="VN105" s="3"/>
      <c r="VO105" s="3"/>
      <c r="VP105" s="3"/>
      <c r="VQ105" s="3"/>
      <c r="VR105" s="3"/>
      <c r="VS105" s="3"/>
      <c r="VT105" s="3"/>
      <c r="VU105" s="3"/>
      <c r="VV105" s="3"/>
      <c r="VW105" s="3"/>
      <c r="VX105" s="3"/>
      <c r="VY105" s="3"/>
      <c r="VZ105" s="3"/>
      <c r="WA105" s="3"/>
      <c r="WB105" s="3"/>
      <c r="WC105" s="3"/>
      <c r="WD105" s="3"/>
      <c r="WE105" s="3"/>
      <c r="WF105" s="3"/>
      <c r="WG105" s="3"/>
      <c r="WH105" s="3"/>
      <c r="WI105" s="3"/>
      <c r="WJ105" s="3"/>
      <c r="WK105" s="3"/>
      <c r="WL105" s="3"/>
      <c r="WM105" s="3"/>
      <c r="WN105" s="3"/>
      <c r="WO105" s="3"/>
      <c r="WP105" s="3"/>
      <c r="WQ105" s="3"/>
      <c r="WR105" s="3"/>
      <c r="WS105" s="3"/>
      <c r="WT105" s="3"/>
      <c r="WU105" s="3"/>
      <c r="WV105" s="3"/>
      <c r="WW105" s="3"/>
      <c r="WX105" s="3"/>
      <c r="WY105" s="3"/>
      <c r="WZ105" s="3"/>
      <c r="XA105" s="3"/>
      <c r="XB105" s="3"/>
      <c r="XC105" s="3"/>
      <c r="XD105" s="3"/>
      <c r="XE105" s="3"/>
      <c r="XF105" s="3"/>
      <c r="XG105" s="3"/>
      <c r="XH105" s="3"/>
      <c r="XI105" s="3"/>
      <c r="XJ105" s="3"/>
      <c r="XK105" s="3"/>
      <c r="XL105" s="3"/>
      <c r="XM105" s="3"/>
      <c r="XN105" s="3"/>
      <c r="XO105" s="3"/>
      <c r="XP105" s="3"/>
      <c r="XQ105" s="3"/>
      <c r="XR105" s="3"/>
      <c r="XS105" s="3"/>
      <c r="XT105" s="3"/>
      <c r="XU105" s="3"/>
      <c r="XV105" s="3"/>
      <c r="XW105" s="3"/>
      <c r="XX105" s="3"/>
      <c r="XY105" s="3"/>
      <c r="XZ105" s="3"/>
      <c r="YA105" s="3"/>
      <c r="YB105" s="3"/>
      <c r="YC105" s="3"/>
      <c r="YD105" s="3"/>
      <c r="YE105" s="3"/>
      <c r="YF105" s="3"/>
      <c r="YG105" s="3"/>
      <c r="YH105" s="3"/>
      <c r="YI105" s="3"/>
      <c r="YJ105" s="3"/>
      <c r="YK105" s="3"/>
      <c r="YL105" s="3"/>
      <c r="YM105" s="3"/>
      <c r="YN105" s="3"/>
      <c r="YO105" s="3"/>
      <c r="YP105" s="3"/>
      <c r="YQ105" s="3"/>
      <c r="YR105" s="3"/>
      <c r="YS105" s="3"/>
      <c r="YT105" s="3"/>
      <c r="YU105" s="3"/>
      <c r="YV105" s="3"/>
      <c r="YW105" s="3"/>
      <c r="YX105" s="3"/>
      <c r="YY105" s="3"/>
      <c r="YZ105" s="3"/>
      <c r="ZA105" s="3"/>
      <c r="ZB105" s="3"/>
      <c r="ZC105" s="3"/>
      <c r="ZD105" s="3"/>
      <c r="ZE105" s="3"/>
      <c r="ZF105" s="3"/>
      <c r="ZG105" s="3"/>
      <c r="ZH105" s="3"/>
      <c r="ZI105" s="3"/>
      <c r="ZJ105" s="3"/>
      <c r="ZK105" s="3"/>
      <c r="ZL105" s="3"/>
      <c r="ZM105" s="3"/>
      <c r="ZN105" s="3"/>
      <c r="ZO105" s="3"/>
      <c r="ZP105" s="3"/>
      <c r="ZQ105" s="3"/>
      <c r="ZR105" s="3"/>
      <c r="ZS105" s="3"/>
      <c r="ZT105" s="3"/>
      <c r="ZU105" s="3"/>
      <c r="ZV105" s="3"/>
      <c r="ZW105" s="3"/>
      <c r="ZX105" s="3"/>
      <c r="ZY105" s="3"/>
      <c r="ZZ105" s="3"/>
      <c r="AAA105" s="3"/>
      <c r="AAB105" s="3"/>
      <c r="AAC105" s="3"/>
      <c r="AAD105" s="3"/>
      <c r="AAE105" s="3"/>
      <c r="AAF105" s="3"/>
      <c r="AAG105" s="3"/>
      <c r="AAH105" s="3"/>
      <c r="AAI105" s="3"/>
      <c r="AAJ105" s="3"/>
      <c r="AAK105" s="3"/>
      <c r="AAL105" s="3"/>
      <c r="AAM105" s="3"/>
      <c r="AAN105" s="3"/>
    </row>
    <row r="106" spans="1:722" x14ac:dyDescent="0.3">
      <c r="E106" t="s">
        <v>486</v>
      </c>
      <c r="Z106" s="3"/>
      <c r="AA106" s="3"/>
      <c r="AB106" s="3"/>
      <c r="AC106" s="3"/>
      <c r="AD106" s="3"/>
      <c r="AE106">
        <f t="shared" si="159"/>
        <v>1</v>
      </c>
      <c r="AF106" s="3">
        <f t="shared" ref="AF106:AF149" si="160">AF105+1</f>
        <v>3</v>
      </c>
      <c r="AG106" s="336">
        <f t="shared" si="158"/>
        <v>0.48875000000000007</v>
      </c>
      <c r="AH106" s="336">
        <f t="shared" si="158"/>
        <v>0.63354166666666667</v>
      </c>
      <c r="AI106" s="337">
        <f>AVERAGEIFS(AG$104:AG$149,$AE$104:$AE$149,$AL$106,AG$104:AG$149,"&gt;0")</f>
        <v>0.65169642857142862</v>
      </c>
      <c r="AJ106" s="338">
        <f>AVERAGEIFS(AH$104:AH$149,$AE$104:$AE$149,$AL$106,AH$104:AH$149,"&gt;0")</f>
        <v>0.96242559523809523</v>
      </c>
      <c r="AK106" s="339" t="s">
        <v>487</v>
      </c>
      <c r="AL106" s="3">
        <v>3</v>
      </c>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c r="SG106" s="3"/>
      <c r="SH106" s="3"/>
      <c r="SI106" s="3"/>
      <c r="SJ106" s="3"/>
      <c r="SK106" s="3"/>
      <c r="SL106" s="3"/>
      <c r="SM106" s="3"/>
      <c r="SN106" s="3"/>
      <c r="SO106" s="3"/>
      <c r="SP106" s="3"/>
      <c r="SQ106" s="3"/>
      <c r="SR106" s="3"/>
      <c r="SS106" s="3"/>
      <c r="ST106" s="3"/>
      <c r="SU106" s="3"/>
      <c r="SV106" s="3"/>
      <c r="SW106" s="3"/>
      <c r="SX106" s="3"/>
      <c r="SY106" s="3"/>
      <c r="SZ106" s="3"/>
      <c r="TA106" s="3"/>
      <c r="TB106" s="3"/>
      <c r="TC106" s="3"/>
      <c r="TD106" s="3"/>
      <c r="TE106" s="3"/>
      <c r="TF106" s="3"/>
      <c r="TG106" s="3"/>
      <c r="TH106" s="3"/>
      <c r="TI106" s="3"/>
      <c r="TJ106" s="3"/>
      <c r="TK106" s="3"/>
      <c r="TL106" s="3"/>
      <c r="TM106" s="3"/>
      <c r="TN106" s="3"/>
      <c r="TO106" s="3"/>
      <c r="TP106" s="3"/>
      <c r="TQ106" s="3"/>
      <c r="TR106" s="3"/>
      <c r="TS106" s="3"/>
      <c r="TT106" s="3"/>
      <c r="TU106" s="3"/>
      <c r="TV106" s="3"/>
      <c r="TW106" s="3"/>
      <c r="TX106" s="3"/>
      <c r="TY106" s="3"/>
      <c r="TZ106" s="3"/>
      <c r="UA106" s="3"/>
      <c r="UB106" s="3"/>
      <c r="UC106" s="3"/>
      <c r="UD106" s="3"/>
      <c r="UE106" s="3"/>
      <c r="UF106" s="3"/>
      <c r="UG106" s="3"/>
      <c r="UH106" s="3"/>
      <c r="UI106" s="3"/>
      <c r="UJ106" s="3"/>
      <c r="UK106" s="3"/>
      <c r="UL106" s="3"/>
      <c r="UM106" s="3"/>
      <c r="UN106" s="3"/>
      <c r="UO106" s="3"/>
      <c r="UP106" s="3"/>
      <c r="UQ106" s="3"/>
      <c r="UR106" s="3"/>
      <c r="US106" s="3"/>
      <c r="UT106" s="3"/>
      <c r="UU106" s="3"/>
      <c r="UV106" s="3"/>
      <c r="UW106" s="3"/>
      <c r="UX106" s="3"/>
      <c r="UY106" s="3"/>
      <c r="UZ106" s="3"/>
      <c r="VA106" s="3"/>
      <c r="VB106" s="3"/>
      <c r="VC106" s="3"/>
      <c r="VD106" s="3"/>
      <c r="VE106" s="3"/>
      <c r="VF106" s="3"/>
      <c r="VG106" s="3"/>
      <c r="VH106" s="3"/>
      <c r="VI106" s="3"/>
      <c r="VJ106" s="3"/>
      <c r="VK106" s="3"/>
      <c r="VL106" s="3"/>
      <c r="VM106" s="3"/>
      <c r="VN106" s="3"/>
      <c r="VO106" s="3"/>
      <c r="VP106" s="3"/>
      <c r="VQ106" s="3"/>
      <c r="VR106" s="3"/>
      <c r="VS106" s="3"/>
      <c r="VT106" s="3"/>
      <c r="VU106" s="3"/>
      <c r="VV106" s="3"/>
      <c r="VW106" s="3"/>
      <c r="VX106" s="3"/>
      <c r="VY106" s="3"/>
      <c r="VZ106" s="3"/>
      <c r="WA106" s="3"/>
      <c r="WB106" s="3"/>
      <c r="WC106" s="3"/>
      <c r="WD106" s="3"/>
      <c r="WE106" s="3"/>
      <c r="WF106" s="3"/>
      <c r="WG106" s="3"/>
      <c r="WH106" s="3"/>
      <c r="WI106" s="3"/>
      <c r="WJ106" s="3"/>
      <c r="WK106" s="3"/>
      <c r="WL106" s="3"/>
      <c r="WM106" s="3"/>
      <c r="WN106" s="3"/>
      <c r="WO106" s="3"/>
      <c r="WP106" s="3"/>
      <c r="WQ106" s="3"/>
      <c r="WR106" s="3"/>
      <c r="WS106" s="3"/>
      <c r="WT106" s="3"/>
      <c r="WU106" s="3"/>
      <c r="WV106" s="3"/>
      <c r="WW106" s="3"/>
      <c r="WX106" s="3"/>
      <c r="WY106" s="3"/>
      <c r="WZ106" s="3"/>
      <c r="XA106" s="3"/>
      <c r="XB106" s="3"/>
      <c r="XC106" s="3"/>
      <c r="XD106" s="3"/>
      <c r="XE106" s="3"/>
      <c r="XF106" s="3"/>
      <c r="XG106" s="3"/>
      <c r="XH106" s="3"/>
      <c r="XI106" s="3"/>
      <c r="XJ106" s="3"/>
      <c r="XK106" s="3"/>
      <c r="XL106" s="3"/>
      <c r="XM106" s="3"/>
      <c r="XN106" s="3"/>
      <c r="XO106" s="3"/>
      <c r="XP106" s="3"/>
      <c r="XQ106" s="3"/>
      <c r="XR106" s="3"/>
      <c r="XS106" s="3"/>
      <c r="XT106" s="3"/>
      <c r="XU106" s="3"/>
      <c r="XV106" s="3"/>
      <c r="XW106" s="3"/>
      <c r="XX106" s="3"/>
      <c r="XY106" s="3"/>
      <c r="XZ106" s="3"/>
      <c r="YA106" s="3"/>
      <c r="YB106" s="3"/>
      <c r="YC106" s="3"/>
      <c r="YD106" s="3"/>
      <c r="YE106" s="3"/>
      <c r="YF106" s="3"/>
      <c r="YG106" s="3"/>
      <c r="YH106" s="3"/>
      <c r="YI106" s="3"/>
      <c r="YJ106" s="3"/>
      <c r="YK106" s="3"/>
      <c r="YL106" s="3"/>
      <c r="YM106" s="3"/>
      <c r="YN106" s="3"/>
      <c r="YO106" s="3"/>
      <c r="YP106" s="3"/>
      <c r="YQ106" s="3"/>
      <c r="YR106" s="3"/>
      <c r="YS106" s="3"/>
      <c r="YT106" s="3"/>
      <c r="YU106" s="3"/>
      <c r="YV106" s="3"/>
      <c r="YW106" s="3"/>
      <c r="YX106" s="3"/>
      <c r="YY106" s="3"/>
      <c r="YZ106" s="3"/>
      <c r="ZA106" s="3"/>
      <c r="ZB106" s="3"/>
      <c r="ZC106" s="3"/>
      <c r="ZD106" s="3"/>
      <c r="ZE106" s="3"/>
      <c r="ZF106" s="3"/>
      <c r="ZG106" s="3"/>
      <c r="ZH106" s="3"/>
      <c r="ZI106" s="3"/>
      <c r="ZJ106" s="3"/>
      <c r="ZK106" s="3"/>
      <c r="ZL106" s="3"/>
      <c r="ZM106" s="3"/>
      <c r="ZN106" s="3"/>
      <c r="ZO106" s="3"/>
      <c r="ZP106" s="3"/>
      <c r="ZQ106" s="3"/>
      <c r="ZR106" s="3"/>
      <c r="ZS106" s="3"/>
      <c r="ZT106" s="3"/>
      <c r="ZU106" s="3"/>
      <c r="ZV106" s="3"/>
      <c r="ZW106" s="3"/>
      <c r="ZX106" s="3"/>
      <c r="ZY106" s="3"/>
      <c r="ZZ106" s="3"/>
      <c r="AAA106" s="3"/>
      <c r="AAB106" s="3"/>
      <c r="AAC106" s="3"/>
      <c r="AAD106" s="3"/>
      <c r="AAE106" s="3"/>
      <c r="AAF106" s="3"/>
      <c r="AAG106" s="3"/>
      <c r="AAH106" s="3"/>
      <c r="AAI106" s="3"/>
      <c r="AAJ106" s="3"/>
      <c r="AAK106" s="3"/>
      <c r="AAL106" s="3"/>
      <c r="AAM106" s="3"/>
      <c r="AAN106" s="3"/>
    </row>
    <row r="107" spans="1:722" ht="15" thickBot="1" x14ac:dyDescent="0.35">
      <c r="A107">
        <v>1</v>
      </c>
      <c r="B107" t="s">
        <v>435</v>
      </c>
      <c r="C107">
        <v>1</v>
      </c>
      <c r="E107">
        <v>1</v>
      </c>
      <c r="AE107">
        <f t="shared" si="159"/>
        <v>1</v>
      </c>
      <c r="AF107" s="3">
        <f t="shared" si="160"/>
        <v>4</v>
      </c>
      <c r="AG107" s="336">
        <f t="shared" si="158"/>
        <v>0</v>
      </c>
      <c r="AH107" s="336">
        <f t="shared" si="158"/>
        <v>0.26041666666666663</v>
      </c>
      <c r="AI107" s="340">
        <f>AVERAGEIFS(AG$104:AG$149,$AE$104:$AE$149,$AL$107,AG$104:AG$149,"&gt;0")</f>
        <v>0.82288194444444429</v>
      </c>
      <c r="AJ107" s="341">
        <f>AVERAGEIFS(AH$104:AH$149,$AE$104:$AE$149,$AL$107,AH$104:AH$149,"&gt;0")</f>
        <v>1.2411111111111111</v>
      </c>
      <c r="AK107" s="22" t="s">
        <v>488</v>
      </c>
      <c r="AL107" s="3">
        <v>4</v>
      </c>
    </row>
    <row r="108" spans="1:722" x14ac:dyDescent="0.3">
      <c r="A108">
        <f>A107+1</f>
        <v>2</v>
      </c>
      <c r="B108" t="s">
        <v>489</v>
      </c>
      <c r="C108">
        <f>C107+1</f>
        <v>2</v>
      </c>
      <c r="E108">
        <v>1</v>
      </c>
      <c r="AE108">
        <f t="shared" si="159"/>
        <v>1</v>
      </c>
      <c r="AF108" s="3">
        <f t="shared" si="160"/>
        <v>5</v>
      </c>
      <c r="AG108" s="336">
        <f t="shared" si="158"/>
        <v>0.3125</v>
      </c>
      <c r="AH108" s="336">
        <f t="shared" si="158"/>
        <v>0.49750000000000005</v>
      </c>
    </row>
    <row r="109" spans="1:722" x14ac:dyDescent="0.3">
      <c r="A109">
        <f t="shared" ref="A109:C124" si="161">A108+1</f>
        <v>3</v>
      </c>
      <c r="B109" t="s">
        <v>490</v>
      </c>
      <c r="C109">
        <f t="shared" si="161"/>
        <v>3</v>
      </c>
      <c r="E109">
        <v>1</v>
      </c>
      <c r="AE109">
        <f t="shared" si="159"/>
        <v>1</v>
      </c>
      <c r="AF109" s="3">
        <f t="shared" si="160"/>
        <v>6</v>
      </c>
      <c r="AG109" s="336">
        <f t="shared" si="158"/>
        <v>0.71041666666666681</v>
      </c>
      <c r="AH109" s="336">
        <f t="shared" si="158"/>
        <v>0.291875</v>
      </c>
    </row>
    <row r="110" spans="1:722" x14ac:dyDescent="0.3">
      <c r="A110">
        <f t="shared" si="161"/>
        <v>4</v>
      </c>
      <c r="B110" t="s">
        <v>491</v>
      </c>
      <c r="C110">
        <f t="shared" si="161"/>
        <v>4</v>
      </c>
      <c r="E110">
        <v>1</v>
      </c>
      <c r="AE110">
        <f t="shared" si="159"/>
        <v>1</v>
      </c>
      <c r="AF110" s="3">
        <f t="shared" si="160"/>
        <v>7</v>
      </c>
      <c r="AG110" s="336">
        <f t="shared" si="158"/>
        <v>0.68041666666666667</v>
      </c>
      <c r="AH110" s="336">
        <f t="shared" si="158"/>
        <v>0.59583333333333333</v>
      </c>
    </row>
    <row r="111" spans="1:722" x14ac:dyDescent="0.3">
      <c r="A111">
        <f t="shared" si="161"/>
        <v>5</v>
      </c>
      <c r="B111" t="s">
        <v>492</v>
      </c>
      <c r="C111">
        <f t="shared" si="161"/>
        <v>5</v>
      </c>
      <c r="E111">
        <v>1</v>
      </c>
      <c r="AE111">
        <f t="shared" si="159"/>
        <v>1</v>
      </c>
      <c r="AF111" s="3">
        <f t="shared" si="160"/>
        <v>8</v>
      </c>
      <c r="AG111" s="336">
        <f t="shared" si="158"/>
        <v>0.19708333333333333</v>
      </c>
      <c r="AH111" s="336">
        <f t="shared" si="158"/>
        <v>0.390625</v>
      </c>
    </row>
    <row r="112" spans="1:722" x14ac:dyDescent="0.3">
      <c r="A112">
        <f t="shared" si="161"/>
        <v>6</v>
      </c>
      <c r="B112" t="s">
        <v>493</v>
      </c>
      <c r="C112">
        <f t="shared" si="161"/>
        <v>6</v>
      </c>
      <c r="E112">
        <v>1</v>
      </c>
      <c r="AE112">
        <f t="shared" si="159"/>
        <v>1</v>
      </c>
      <c r="AF112" s="3">
        <f t="shared" si="160"/>
        <v>9</v>
      </c>
      <c r="AG112" s="336">
        <f t="shared" si="158"/>
        <v>0.5541666666666667</v>
      </c>
      <c r="AH112" s="336">
        <f t="shared" si="158"/>
        <v>0.9754166666666666</v>
      </c>
    </row>
    <row r="113" spans="1:36" x14ac:dyDescent="0.3">
      <c r="A113">
        <f>A112+1</f>
        <v>7</v>
      </c>
      <c r="B113" t="s">
        <v>494</v>
      </c>
      <c r="C113">
        <f>C112+1</f>
        <v>7</v>
      </c>
      <c r="E113">
        <v>1</v>
      </c>
      <c r="AE113">
        <f t="shared" si="159"/>
        <v>1</v>
      </c>
      <c r="AF113" s="3">
        <f t="shared" si="160"/>
        <v>10</v>
      </c>
      <c r="AG113" s="336">
        <f t="shared" si="158"/>
        <v>0.51749999999999996</v>
      </c>
      <c r="AH113" s="336">
        <f t="shared" si="158"/>
        <v>1.5752083333333333</v>
      </c>
      <c r="AI113" t="s">
        <v>495</v>
      </c>
      <c r="AJ113">
        <f>1.96*_xlfn.STDEV.P($AG$104:$AG$149)/SQRT(COUNT($AG$104:$AG$149))</f>
        <v>7.4871122298615644E-2</v>
      </c>
    </row>
    <row r="114" spans="1:36" x14ac:dyDescent="0.3">
      <c r="A114">
        <f t="shared" si="161"/>
        <v>8</v>
      </c>
      <c r="B114" t="s">
        <v>496</v>
      </c>
      <c r="C114">
        <f t="shared" si="161"/>
        <v>8</v>
      </c>
      <c r="E114">
        <v>1</v>
      </c>
      <c r="AE114">
        <f t="shared" si="159"/>
        <v>1</v>
      </c>
      <c r="AF114" s="3">
        <f t="shared" si="160"/>
        <v>11</v>
      </c>
      <c r="AG114" s="336">
        <f t="shared" si="158"/>
        <v>0.23499999999999999</v>
      </c>
      <c r="AH114" s="336">
        <f t="shared" si="158"/>
        <v>1.8641666666666667</v>
      </c>
      <c r="AI114" t="s">
        <v>497</v>
      </c>
      <c r="AJ114">
        <f>1.96*_xlfn.STDEV.P($AH$104:$AH$149)/SQRT(COUNT($AH$104:$AH$149))</f>
        <v>0.12743857227399308</v>
      </c>
    </row>
    <row r="115" spans="1:36" x14ac:dyDescent="0.3">
      <c r="A115">
        <f t="shared" si="161"/>
        <v>9</v>
      </c>
      <c r="B115" t="s">
        <v>498</v>
      </c>
      <c r="C115">
        <f t="shared" si="161"/>
        <v>9</v>
      </c>
      <c r="E115">
        <v>1</v>
      </c>
      <c r="AE115">
        <f t="shared" si="159"/>
        <v>1</v>
      </c>
      <c r="AF115" s="3">
        <f t="shared" si="160"/>
        <v>12</v>
      </c>
      <c r="AG115" s="336">
        <f t="shared" si="158"/>
        <v>0.38166666666666671</v>
      </c>
      <c r="AH115" s="336">
        <f t="shared" si="158"/>
        <v>1.4070833333333332</v>
      </c>
    </row>
    <row r="116" spans="1:36" x14ac:dyDescent="0.3">
      <c r="A116">
        <f t="shared" si="161"/>
        <v>10</v>
      </c>
      <c r="B116" t="s">
        <v>499</v>
      </c>
      <c r="C116">
        <f t="shared" si="161"/>
        <v>10</v>
      </c>
      <c r="E116">
        <v>1</v>
      </c>
      <c r="AE116">
        <f t="shared" si="159"/>
        <v>1</v>
      </c>
      <c r="AF116" s="3">
        <f t="shared" si="160"/>
        <v>13</v>
      </c>
      <c r="AG116" s="336">
        <f t="shared" si="158"/>
        <v>0.36750000000000005</v>
      </c>
      <c r="AH116" s="336">
        <f t="shared" si="158"/>
        <v>1.0997916666666665</v>
      </c>
    </row>
    <row r="117" spans="1:36" x14ac:dyDescent="0.3">
      <c r="A117">
        <f t="shared" si="161"/>
        <v>11</v>
      </c>
      <c r="B117" t="s">
        <v>500</v>
      </c>
      <c r="C117">
        <f t="shared" si="161"/>
        <v>11</v>
      </c>
      <c r="E117">
        <v>1</v>
      </c>
      <c r="AE117">
        <f t="shared" si="159"/>
        <v>2</v>
      </c>
      <c r="AF117" s="3">
        <f t="shared" si="160"/>
        <v>14</v>
      </c>
      <c r="AG117" s="336">
        <f t="shared" si="158"/>
        <v>0.45104166666666662</v>
      </c>
      <c r="AH117" s="336">
        <f t="shared" si="158"/>
        <v>1.0735416666666666</v>
      </c>
    </row>
    <row r="118" spans="1:36" x14ac:dyDescent="0.3">
      <c r="A118">
        <f t="shared" si="161"/>
        <v>12</v>
      </c>
      <c r="B118" t="s">
        <v>501</v>
      </c>
      <c r="C118">
        <f t="shared" si="161"/>
        <v>12</v>
      </c>
      <c r="E118">
        <v>1</v>
      </c>
      <c r="AE118">
        <f t="shared" si="159"/>
        <v>2</v>
      </c>
      <c r="AF118" s="3">
        <f t="shared" si="160"/>
        <v>15</v>
      </c>
      <c r="AG118" s="336">
        <f t="shared" si="158"/>
        <v>0.69000000000000006</v>
      </c>
      <c r="AH118" s="336">
        <f t="shared" si="158"/>
        <v>0.82708333333333328</v>
      </c>
    </row>
    <row r="119" spans="1:36" x14ac:dyDescent="0.3">
      <c r="A119">
        <f t="shared" si="161"/>
        <v>13</v>
      </c>
      <c r="B119" t="s">
        <v>502</v>
      </c>
      <c r="C119">
        <f t="shared" si="161"/>
        <v>13</v>
      </c>
      <c r="E119">
        <v>1</v>
      </c>
      <c r="AE119">
        <f t="shared" si="159"/>
        <v>2</v>
      </c>
      <c r="AF119" s="3">
        <f t="shared" si="160"/>
        <v>16</v>
      </c>
      <c r="AG119" s="336">
        <f t="shared" si="158"/>
        <v>0.42541666666666667</v>
      </c>
      <c r="AH119" s="336">
        <f t="shared" si="158"/>
        <v>0.83708333333333318</v>
      </c>
    </row>
    <row r="120" spans="1:36" x14ac:dyDescent="0.3">
      <c r="A120">
        <f t="shared" si="161"/>
        <v>14</v>
      </c>
      <c r="B120" t="s">
        <v>503</v>
      </c>
      <c r="C120">
        <f t="shared" si="161"/>
        <v>14</v>
      </c>
      <c r="E120">
        <v>2</v>
      </c>
      <c r="AE120">
        <f t="shared" si="159"/>
        <v>2</v>
      </c>
      <c r="AF120" s="3">
        <f t="shared" si="160"/>
        <v>17</v>
      </c>
      <c r="AG120" s="336">
        <f t="shared" si="158"/>
        <v>0.57874999999999988</v>
      </c>
      <c r="AH120" s="336">
        <f t="shared" si="158"/>
        <v>0.50520833333333337</v>
      </c>
    </row>
    <row r="121" spans="1:36" x14ac:dyDescent="0.3">
      <c r="A121">
        <f t="shared" si="161"/>
        <v>15</v>
      </c>
      <c r="B121" t="s">
        <v>504</v>
      </c>
      <c r="C121">
        <f t="shared" si="161"/>
        <v>15</v>
      </c>
      <c r="E121">
        <v>2</v>
      </c>
      <c r="AE121">
        <f t="shared" si="159"/>
        <v>2</v>
      </c>
      <c r="AF121" s="3">
        <f t="shared" si="160"/>
        <v>18</v>
      </c>
      <c r="AG121" s="336">
        <f t="shared" si="158"/>
        <v>0.43208333333333332</v>
      </c>
      <c r="AH121" s="336">
        <f t="shared" si="158"/>
        <v>0.84624999999999995</v>
      </c>
    </row>
    <row r="122" spans="1:36" x14ac:dyDescent="0.3">
      <c r="A122">
        <f t="shared" si="161"/>
        <v>16</v>
      </c>
      <c r="B122" t="s">
        <v>505</v>
      </c>
      <c r="C122">
        <f t="shared" si="161"/>
        <v>16</v>
      </c>
      <c r="E122">
        <v>2</v>
      </c>
      <c r="AE122">
        <f t="shared" si="159"/>
        <v>2</v>
      </c>
      <c r="AF122" s="3">
        <f t="shared" si="160"/>
        <v>19</v>
      </c>
      <c r="AG122" s="336">
        <f t="shared" si="158"/>
        <v>0.49791666666666667</v>
      </c>
      <c r="AH122" s="336">
        <f t="shared" si="158"/>
        <v>1.1443750000000001</v>
      </c>
    </row>
    <row r="123" spans="1:36" x14ac:dyDescent="0.3">
      <c r="A123">
        <f t="shared" si="161"/>
        <v>17</v>
      </c>
      <c r="B123" t="s">
        <v>506</v>
      </c>
      <c r="C123">
        <f t="shared" si="161"/>
        <v>17</v>
      </c>
      <c r="E123">
        <v>2</v>
      </c>
      <c r="AE123">
        <f t="shared" si="159"/>
        <v>2</v>
      </c>
      <c r="AF123" s="3">
        <f t="shared" si="160"/>
        <v>20</v>
      </c>
      <c r="AG123" s="336">
        <f t="shared" si="158"/>
        <v>0.3354166666666667</v>
      </c>
      <c r="AH123" s="336">
        <f t="shared" si="158"/>
        <v>1.5354166666666667</v>
      </c>
    </row>
    <row r="124" spans="1:36" x14ac:dyDescent="0.3">
      <c r="A124">
        <f t="shared" si="161"/>
        <v>18</v>
      </c>
      <c r="B124" t="s">
        <v>507</v>
      </c>
      <c r="C124">
        <f t="shared" si="161"/>
        <v>18</v>
      </c>
      <c r="E124">
        <v>2</v>
      </c>
      <c r="AE124">
        <f t="shared" si="159"/>
        <v>2</v>
      </c>
      <c r="AF124" s="3">
        <f t="shared" si="160"/>
        <v>21</v>
      </c>
      <c r="AG124" s="336">
        <f t="shared" ref="AG124:AH143" si="162">SUMIFS($AF$100:$AAS$100,$AG$75:$AAT$75,$AF124,$AF$77:$AAS$77,AG$103)</f>
        <v>0.36708333333333332</v>
      </c>
      <c r="AH124" s="336">
        <f t="shared" si="162"/>
        <v>1.9416666666666667</v>
      </c>
    </row>
    <row r="125" spans="1:36" x14ac:dyDescent="0.3">
      <c r="A125">
        <f t="shared" ref="A125:C140" si="163">A124+1</f>
        <v>19</v>
      </c>
      <c r="B125" t="s">
        <v>508</v>
      </c>
      <c r="C125">
        <f t="shared" si="163"/>
        <v>19</v>
      </c>
      <c r="E125">
        <v>2</v>
      </c>
      <c r="AE125">
        <f t="shared" si="159"/>
        <v>2</v>
      </c>
      <c r="AF125" s="3">
        <f t="shared" si="160"/>
        <v>22</v>
      </c>
      <c r="AG125" s="336">
        <f t="shared" si="162"/>
        <v>0.46958333333333335</v>
      </c>
      <c r="AH125" s="336">
        <f t="shared" si="162"/>
        <v>0.82479166666666681</v>
      </c>
    </row>
    <row r="126" spans="1:36" x14ac:dyDescent="0.3">
      <c r="A126">
        <f t="shared" si="163"/>
        <v>20</v>
      </c>
      <c r="B126" t="s">
        <v>509</v>
      </c>
      <c r="C126">
        <f t="shared" si="163"/>
        <v>20</v>
      </c>
      <c r="E126">
        <v>2</v>
      </c>
      <c r="AE126">
        <f t="shared" si="159"/>
        <v>2</v>
      </c>
      <c r="AF126" s="3">
        <f t="shared" si="160"/>
        <v>23</v>
      </c>
      <c r="AG126" s="336">
        <f t="shared" si="162"/>
        <v>1.0110416666666668</v>
      </c>
      <c r="AH126" s="336">
        <f t="shared" si="162"/>
        <v>1.4158333333333333</v>
      </c>
    </row>
    <row r="127" spans="1:36" x14ac:dyDescent="0.3">
      <c r="A127">
        <f t="shared" si="163"/>
        <v>21</v>
      </c>
      <c r="B127" t="s">
        <v>510</v>
      </c>
      <c r="C127">
        <f t="shared" si="163"/>
        <v>21</v>
      </c>
      <c r="E127">
        <v>2</v>
      </c>
      <c r="AE127">
        <f t="shared" si="159"/>
        <v>2</v>
      </c>
      <c r="AF127" s="3">
        <f t="shared" si="160"/>
        <v>24</v>
      </c>
      <c r="AG127" s="336">
        <f t="shared" si="162"/>
        <v>0.99833333333333329</v>
      </c>
      <c r="AH127" s="336">
        <f t="shared" si="162"/>
        <v>1.3629166666666666</v>
      </c>
    </row>
    <row r="128" spans="1:36" x14ac:dyDescent="0.3">
      <c r="A128">
        <f t="shared" si="163"/>
        <v>22</v>
      </c>
      <c r="B128" t="s">
        <v>511</v>
      </c>
      <c r="C128">
        <f t="shared" si="163"/>
        <v>22</v>
      </c>
      <c r="E128">
        <v>2</v>
      </c>
      <c r="AE128">
        <f t="shared" si="159"/>
        <v>2</v>
      </c>
      <c r="AF128" s="3">
        <f t="shared" si="160"/>
        <v>25</v>
      </c>
      <c r="AG128" s="336">
        <f t="shared" si="162"/>
        <v>0.65520833333333328</v>
      </c>
      <c r="AH128" s="336">
        <f t="shared" si="162"/>
        <v>0.71625000000000005</v>
      </c>
    </row>
    <row r="129" spans="1:34" x14ac:dyDescent="0.3">
      <c r="A129">
        <f t="shared" si="163"/>
        <v>23</v>
      </c>
      <c r="B129" t="s">
        <v>512</v>
      </c>
      <c r="C129">
        <f t="shared" si="163"/>
        <v>23</v>
      </c>
      <c r="E129">
        <v>2</v>
      </c>
      <c r="AE129">
        <f t="shared" si="159"/>
        <v>2</v>
      </c>
      <c r="AF129" s="3">
        <f t="shared" si="160"/>
        <v>26</v>
      </c>
      <c r="AG129" s="336">
        <f t="shared" si="162"/>
        <v>0.6964583333333334</v>
      </c>
      <c r="AH129" s="336">
        <f t="shared" si="162"/>
        <v>0.78312500000000007</v>
      </c>
    </row>
    <row r="130" spans="1:34" x14ac:dyDescent="0.3">
      <c r="A130">
        <f t="shared" si="163"/>
        <v>24</v>
      </c>
      <c r="B130" t="s">
        <v>513</v>
      </c>
      <c r="C130">
        <f t="shared" si="163"/>
        <v>24</v>
      </c>
      <c r="E130">
        <v>2</v>
      </c>
      <c r="AE130">
        <f t="shared" si="159"/>
        <v>3</v>
      </c>
      <c r="AF130" s="3">
        <f t="shared" si="160"/>
        <v>27</v>
      </c>
      <c r="AG130" s="336">
        <f t="shared" si="162"/>
        <v>0.90000000000000013</v>
      </c>
      <c r="AH130" s="336">
        <f t="shared" si="162"/>
        <v>0.3833333333333333</v>
      </c>
    </row>
    <row r="131" spans="1:34" x14ac:dyDescent="0.3">
      <c r="A131">
        <f t="shared" si="163"/>
        <v>25</v>
      </c>
      <c r="B131" t="s">
        <v>514</v>
      </c>
      <c r="C131">
        <f t="shared" si="163"/>
        <v>25</v>
      </c>
      <c r="E131">
        <v>2</v>
      </c>
      <c r="AE131">
        <f t="shared" si="159"/>
        <v>3</v>
      </c>
      <c r="AF131" s="3">
        <f t="shared" si="160"/>
        <v>28</v>
      </c>
      <c r="AG131" s="336">
        <f t="shared" si="162"/>
        <v>0.40833333333333338</v>
      </c>
      <c r="AH131" s="336">
        <f t="shared" si="162"/>
        <v>0.74354166666666677</v>
      </c>
    </row>
    <row r="132" spans="1:34" x14ac:dyDescent="0.3">
      <c r="A132">
        <f t="shared" si="163"/>
        <v>26</v>
      </c>
      <c r="B132" t="s">
        <v>515</v>
      </c>
      <c r="C132">
        <f t="shared" si="163"/>
        <v>26</v>
      </c>
      <c r="E132">
        <v>2</v>
      </c>
      <c r="AE132">
        <f t="shared" si="159"/>
        <v>3</v>
      </c>
      <c r="AF132" s="3">
        <f t="shared" si="160"/>
        <v>29</v>
      </c>
      <c r="AG132" s="336">
        <f t="shared" si="162"/>
        <v>0.80604166666666677</v>
      </c>
      <c r="AH132" s="336">
        <f t="shared" si="162"/>
        <v>0.97645833333333332</v>
      </c>
    </row>
    <row r="133" spans="1:34" x14ac:dyDescent="0.3">
      <c r="A133">
        <f t="shared" si="163"/>
        <v>27</v>
      </c>
      <c r="B133" t="s">
        <v>516</v>
      </c>
      <c r="C133">
        <f t="shared" si="163"/>
        <v>27</v>
      </c>
      <c r="E133">
        <v>3</v>
      </c>
      <c r="AE133">
        <f t="shared" si="159"/>
        <v>3</v>
      </c>
      <c r="AF133" s="3">
        <f t="shared" si="160"/>
        <v>30</v>
      </c>
      <c r="AG133" s="336">
        <f t="shared" si="162"/>
        <v>0.44812500000000005</v>
      </c>
      <c r="AH133" s="336">
        <f t="shared" si="162"/>
        <v>1.0460416666666665</v>
      </c>
    </row>
    <row r="134" spans="1:34" x14ac:dyDescent="0.3">
      <c r="A134">
        <f t="shared" si="163"/>
        <v>28</v>
      </c>
      <c r="B134" t="s">
        <v>517</v>
      </c>
      <c r="C134">
        <f t="shared" si="163"/>
        <v>28</v>
      </c>
      <c r="E134">
        <v>3</v>
      </c>
      <c r="AE134">
        <f t="shared" si="159"/>
        <v>3</v>
      </c>
      <c r="AF134" s="3">
        <f t="shared" si="160"/>
        <v>31</v>
      </c>
      <c r="AG134" s="336">
        <f t="shared" si="162"/>
        <v>0.62520833333333337</v>
      </c>
      <c r="AH134" s="336">
        <f t="shared" si="162"/>
        <v>1.4627083333333333</v>
      </c>
    </row>
    <row r="135" spans="1:34" x14ac:dyDescent="0.3">
      <c r="A135">
        <f t="shared" si="163"/>
        <v>29</v>
      </c>
      <c r="B135" t="s">
        <v>518</v>
      </c>
      <c r="C135">
        <f t="shared" si="163"/>
        <v>29</v>
      </c>
      <c r="E135">
        <v>3</v>
      </c>
      <c r="AE135">
        <f t="shared" si="159"/>
        <v>3</v>
      </c>
      <c r="AF135" s="3">
        <f t="shared" si="160"/>
        <v>32</v>
      </c>
      <c r="AG135" s="336">
        <f t="shared" si="162"/>
        <v>0.47458333333333336</v>
      </c>
      <c r="AH135" s="336">
        <f t="shared" si="162"/>
        <v>1.0429166666666667</v>
      </c>
    </row>
    <row r="136" spans="1:34" x14ac:dyDescent="0.3">
      <c r="A136">
        <f t="shared" si="163"/>
        <v>30</v>
      </c>
      <c r="B136" t="s">
        <v>519</v>
      </c>
      <c r="C136">
        <f t="shared" si="163"/>
        <v>30</v>
      </c>
      <c r="E136">
        <v>3</v>
      </c>
      <c r="AE136">
        <f t="shared" si="159"/>
        <v>3</v>
      </c>
      <c r="AF136" s="3">
        <f t="shared" si="160"/>
        <v>33</v>
      </c>
      <c r="AG136" s="336">
        <f t="shared" si="162"/>
        <v>0.71666666666666667</v>
      </c>
      <c r="AH136" s="336">
        <f t="shared" si="162"/>
        <v>1.1904166666666667</v>
      </c>
    </row>
    <row r="137" spans="1:34" x14ac:dyDescent="0.3">
      <c r="A137">
        <f t="shared" si="163"/>
        <v>31</v>
      </c>
      <c r="B137" t="s">
        <v>520</v>
      </c>
      <c r="C137">
        <f t="shared" si="163"/>
        <v>31</v>
      </c>
      <c r="E137">
        <v>3</v>
      </c>
      <c r="AE137">
        <f t="shared" si="159"/>
        <v>3</v>
      </c>
      <c r="AF137" s="3">
        <f t="shared" si="160"/>
        <v>34</v>
      </c>
      <c r="AG137" s="336">
        <f t="shared" si="162"/>
        <v>0.520625</v>
      </c>
      <c r="AH137" s="336">
        <f t="shared" si="162"/>
        <v>0.80458333333333332</v>
      </c>
    </row>
    <row r="138" spans="1:34" x14ac:dyDescent="0.3">
      <c r="A138">
        <f t="shared" si="163"/>
        <v>32</v>
      </c>
      <c r="B138" t="s">
        <v>521</v>
      </c>
      <c r="C138">
        <f t="shared" si="163"/>
        <v>32</v>
      </c>
      <c r="E138">
        <v>3</v>
      </c>
      <c r="AE138">
        <f t="shared" si="159"/>
        <v>3</v>
      </c>
      <c r="AF138" s="3">
        <f t="shared" si="160"/>
        <v>35</v>
      </c>
      <c r="AG138" s="336">
        <f t="shared" si="162"/>
        <v>0.72791666666666666</v>
      </c>
      <c r="AH138" s="336">
        <f t="shared" si="162"/>
        <v>1.1497916666666665</v>
      </c>
    </row>
    <row r="139" spans="1:34" x14ac:dyDescent="0.3">
      <c r="A139">
        <f t="shared" si="163"/>
        <v>33</v>
      </c>
      <c r="B139" t="s">
        <v>522</v>
      </c>
      <c r="C139">
        <f t="shared" si="163"/>
        <v>33</v>
      </c>
      <c r="E139">
        <v>3</v>
      </c>
      <c r="AE139">
        <f t="shared" si="159"/>
        <v>3</v>
      </c>
      <c r="AF139" s="3">
        <f t="shared" si="160"/>
        <v>36</v>
      </c>
      <c r="AG139" s="336">
        <f t="shared" si="162"/>
        <v>0.61083333333333334</v>
      </c>
      <c r="AH139" s="336">
        <f t="shared" si="162"/>
        <v>0.84520833333333334</v>
      </c>
    </row>
    <row r="140" spans="1:34" x14ac:dyDescent="0.3">
      <c r="A140">
        <f t="shared" si="163"/>
        <v>34</v>
      </c>
      <c r="B140" t="s">
        <v>523</v>
      </c>
      <c r="C140">
        <f t="shared" si="163"/>
        <v>34</v>
      </c>
      <c r="E140">
        <v>3</v>
      </c>
      <c r="AE140">
        <f t="shared" si="159"/>
        <v>3</v>
      </c>
      <c r="AF140" s="3">
        <f t="shared" si="160"/>
        <v>37</v>
      </c>
      <c r="AG140" s="336">
        <f t="shared" si="162"/>
        <v>0.85250000000000004</v>
      </c>
      <c r="AH140" s="336">
        <f t="shared" si="162"/>
        <v>1.1510416666666667</v>
      </c>
    </row>
    <row r="141" spans="1:34" x14ac:dyDescent="0.3">
      <c r="A141">
        <f t="shared" ref="A141:C152" si="164">A140+1</f>
        <v>35</v>
      </c>
      <c r="B141" t="s">
        <v>524</v>
      </c>
      <c r="C141">
        <f t="shared" si="164"/>
        <v>35</v>
      </c>
      <c r="E141">
        <v>3</v>
      </c>
      <c r="AE141">
        <f t="shared" si="159"/>
        <v>3</v>
      </c>
      <c r="AF141" s="3">
        <f t="shared" si="160"/>
        <v>38</v>
      </c>
      <c r="AG141" s="336">
        <f t="shared" si="162"/>
        <v>0.5245833333333334</v>
      </c>
      <c r="AH141" s="336">
        <f t="shared" si="162"/>
        <v>0.75229166666666669</v>
      </c>
    </row>
    <row r="142" spans="1:34" x14ac:dyDescent="0.3">
      <c r="A142">
        <f t="shared" si="164"/>
        <v>36</v>
      </c>
      <c r="B142" t="s">
        <v>525</v>
      </c>
      <c r="C142">
        <f t="shared" si="164"/>
        <v>36</v>
      </c>
      <c r="E142">
        <v>3</v>
      </c>
      <c r="AE142">
        <f t="shared" si="159"/>
        <v>3</v>
      </c>
      <c r="AF142" s="3">
        <f t="shared" si="160"/>
        <v>39</v>
      </c>
      <c r="AG142" s="336">
        <f t="shared" si="162"/>
        <v>0.83125000000000004</v>
      </c>
      <c r="AH142" s="336">
        <f t="shared" si="162"/>
        <v>0.85916666666666663</v>
      </c>
    </row>
    <row r="143" spans="1:34" x14ac:dyDescent="0.3">
      <c r="A143">
        <f t="shared" si="164"/>
        <v>37</v>
      </c>
      <c r="B143" t="s">
        <v>526</v>
      </c>
      <c r="C143">
        <f t="shared" si="164"/>
        <v>37</v>
      </c>
      <c r="E143">
        <v>3</v>
      </c>
      <c r="AE143">
        <f t="shared" si="159"/>
        <v>3</v>
      </c>
      <c r="AF143" s="3">
        <f t="shared" si="160"/>
        <v>40</v>
      </c>
      <c r="AG143" s="336">
        <f t="shared" si="162"/>
        <v>0.67708333333333326</v>
      </c>
      <c r="AH143" s="336">
        <f t="shared" si="162"/>
        <v>1.0664583333333335</v>
      </c>
    </row>
    <row r="144" spans="1:34" x14ac:dyDescent="0.3">
      <c r="A144">
        <f t="shared" si="164"/>
        <v>38</v>
      </c>
      <c r="B144" t="s">
        <v>527</v>
      </c>
      <c r="C144">
        <f t="shared" si="164"/>
        <v>38</v>
      </c>
      <c r="E144">
        <v>3</v>
      </c>
      <c r="AE144">
        <f t="shared" si="159"/>
        <v>4</v>
      </c>
      <c r="AF144" s="3">
        <f t="shared" si="160"/>
        <v>41</v>
      </c>
      <c r="AG144" s="336">
        <f t="shared" ref="AG144:AH149" si="165">SUMIFS($AF$100:$AAS$100,$AG$75:$AAT$75,$AF144,$AF$77:$AAS$77,AG$103)</f>
        <v>0.85041666666666671</v>
      </c>
      <c r="AH144" s="336">
        <f t="shared" si="165"/>
        <v>1.0306250000000001</v>
      </c>
    </row>
    <row r="145" spans="1:34" x14ac:dyDescent="0.3">
      <c r="A145">
        <f t="shared" si="164"/>
        <v>39</v>
      </c>
      <c r="B145" t="s">
        <v>528</v>
      </c>
      <c r="C145">
        <f t="shared" si="164"/>
        <v>39</v>
      </c>
      <c r="E145">
        <v>3</v>
      </c>
      <c r="AE145">
        <f t="shared" si="159"/>
        <v>4</v>
      </c>
      <c r="AF145" s="3">
        <f t="shared" si="160"/>
        <v>42</v>
      </c>
      <c r="AG145" s="336">
        <f t="shared" si="165"/>
        <v>1.1400000000000001</v>
      </c>
      <c r="AH145" s="336">
        <f t="shared" si="165"/>
        <v>1.1177083333333333</v>
      </c>
    </row>
    <row r="146" spans="1:34" x14ac:dyDescent="0.3">
      <c r="A146">
        <f t="shared" si="164"/>
        <v>40</v>
      </c>
      <c r="B146" t="s">
        <v>529</v>
      </c>
      <c r="C146">
        <f t="shared" si="164"/>
        <v>40</v>
      </c>
      <c r="E146">
        <v>3</v>
      </c>
      <c r="AE146">
        <f t="shared" si="159"/>
        <v>4</v>
      </c>
      <c r="AF146" s="3">
        <f t="shared" si="160"/>
        <v>43</v>
      </c>
      <c r="AG146" s="336">
        <f t="shared" si="165"/>
        <v>1.243125</v>
      </c>
      <c r="AH146" s="336">
        <f t="shared" si="165"/>
        <v>1.9397916666666668</v>
      </c>
    </row>
    <row r="147" spans="1:34" x14ac:dyDescent="0.3">
      <c r="A147">
        <f t="shared" si="164"/>
        <v>41</v>
      </c>
      <c r="B147" t="s">
        <v>530</v>
      </c>
      <c r="C147">
        <f t="shared" si="164"/>
        <v>41</v>
      </c>
      <c r="E147">
        <v>4</v>
      </c>
      <c r="AE147">
        <f t="shared" si="159"/>
        <v>4</v>
      </c>
      <c r="AF147" s="3">
        <f t="shared" si="160"/>
        <v>44</v>
      </c>
      <c r="AG147" s="336">
        <f t="shared" si="165"/>
        <v>0.79854166666666671</v>
      </c>
      <c r="AH147" s="336">
        <f t="shared" si="165"/>
        <v>1.1502083333333333</v>
      </c>
    </row>
    <row r="148" spans="1:34" x14ac:dyDescent="0.3">
      <c r="A148">
        <f t="shared" si="164"/>
        <v>42</v>
      </c>
      <c r="B148" t="s">
        <v>531</v>
      </c>
      <c r="C148">
        <f t="shared" si="164"/>
        <v>42</v>
      </c>
      <c r="E148">
        <v>4</v>
      </c>
      <c r="AE148">
        <f t="shared" si="159"/>
        <v>4</v>
      </c>
      <c r="AF148" s="3">
        <f t="shared" si="160"/>
        <v>45</v>
      </c>
      <c r="AG148" s="336">
        <f t="shared" si="165"/>
        <v>0.76520833333333327</v>
      </c>
      <c r="AH148" s="336">
        <f t="shared" si="165"/>
        <v>1.7166666666666666</v>
      </c>
    </row>
    <row r="149" spans="1:34" ht="15" thickBot="1" x14ac:dyDescent="0.35">
      <c r="A149">
        <f t="shared" si="164"/>
        <v>43</v>
      </c>
      <c r="B149" t="s">
        <v>532</v>
      </c>
      <c r="C149">
        <f t="shared" si="164"/>
        <v>43</v>
      </c>
      <c r="E149">
        <v>4</v>
      </c>
      <c r="AE149">
        <f t="shared" si="159"/>
        <v>4</v>
      </c>
      <c r="AF149" s="3">
        <f t="shared" si="160"/>
        <v>46</v>
      </c>
      <c r="AG149" s="342">
        <f t="shared" si="165"/>
        <v>0.14000000000000001</v>
      </c>
      <c r="AH149" s="342">
        <f t="shared" si="165"/>
        <v>0.49166666666666664</v>
      </c>
    </row>
    <row r="150" spans="1:34" x14ac:dyDescent="0.3">
      <c r="A150">
        <f t="shared" si="164"/>
        <v>44</v>
      </c>
      <c r="B150" t="s">
        <v>533</v>
      </c>
      <c r="C150">
        <f t="shared" si="164"/>
        <v>44</v>
      </c>
      <c r="E150">
        <v>4</v>
      </c>
    </row>
    <row r="151" spans="1:34" x14ac:dyDescent="0.3">
      <c r="A151">
        <f t="shared" si="164"/>
        <v>45</v>
      </c>
      <c r="B151" t="s">
        <v>534</v>
      </c>
      <c r="C151">
        <f t="shared" si="164"/>
        <v>45</v>
      </c>
      <c r="E151">
        <v>4</v>
      </c>
    </row>
    <row r="152" spans="1:34" x14ac:dyDescent="0.3">
      <c r="A152">
        <f t="shared" si="164"/>
        <v>46</v>
      </c>
      <c r="B152" t="s">
        <v>535</v>
      </c>
      <c r="C152">
        <f t="shared" si="164"/>
        <v>46</v>
      </c>
      <c r="E152">
        <v>4</v>
      </c>
    </row>
    <row r="153" spans="1:34" x14ac:dyDescent="0.3">
      <c r="A153">
        <f>A152+1</f>
        <v>47</v>
      </c>
      <c r="B153" t="s">
        <v>536</v>
      </c>
      <c r="C153">
        <f>C152+1</f>
        <v>47</v>
      </c>
      <c r="E153">
        <v>4</v>
      </c>
    </row>
    <row r="154" spans="1:34" x14ac:dyDescent="0.3">
      <c r="E154">
        <v>4</v>
      </c>
    </row>
    <row r="155" spans="1:34" x14ac:dyDescent="0.3">
      <c r="E155">
        <v>4</v>
      </c>
    </row>
    <row r="201" spans="2:56" ht="44.4" customHeight="1" x14ac:dyDescent="0.3">
      <c r="B201" s="30"/>
      <c r="D201" s="343"/>
      <c r="E201" s="344" t="s">
        <v>537</v>
      </c>
      <c r="F201" s="30"/>
      <c r="G201" s="345" t="s">
        <v>538</v>
      </c>
    </row>
    <row r="202" spans="2:56" x14ac:dyDescent="0.3">
      <c r="B202" s="30"/>
      <c r="D202" s="3"/>
      <c r="E202" s="3"/>
      <c r="G202" s="222" t="s">
        <v>539</v>
      </c>
    </row>
    <row r="203" spans="2:56" x14ac:dyDescent="0.3">
      <c r="B203" s="30"/>
      <c r="D203" s="3"/>
      <c r="E203" s="3"/>
    </row>
    <row r="204" spans="2:56" ht="31.8" customHeight="1" x14ac:dyDescent="0.3">
      <c r="B204" s="30"/>
      <c r="D204" s="3"/>
      <c r="E204" s="3"/>
      <c r="J204" s="346" t="s">
        <v>540</v>
      </c>
    </row>
    <row r="205" spans="2:56" x14ac:dyDescent="0.3">
      <c r="B205" s="30"/>
      <c r="D205" s="3"/>
      <c r="E205" s="3"/>
    </row>
    <row r="206" spans="2:56" x14ac:dyDescent="0.3">
      <c r="B206" s="30"/>
      <c r="D206" s="3"/>
      <c r="E206" s="3"/>
      <c r="F206" t="s">
        <v>541</v>
      </c>
      <c r="G206" t="s">
        <v>542</v>
      </c>
      <c r="H206" t="s">
        <v>543</v>
      </c>
      <c r="J206" t="s">
        <v>435</v>
      </c>
      <c r="K206" t="s">
        <v>489</v>
      </c>
      <c r="L206" t="s">
        <v>490</v>
      </c>
      <c r="M206" t="s">
        <v>491</v>
      </c>
      <c r="N206" t="s">
        <v>492</v>
      </c>
      <c r="O206" t="s">
        <v>493</v>
      </c>
      <c r="P206" t="s">
        <v>494</v>
      </c>
      <c r="Q206" t="s">
        <v>496</v>
      </c>
      <c r="R206" t="s">
        <v>498</v>
      </c>
      <c r="S206" t="s">
        <v>499</v>
      </c>
      <c r="T206" t="s">
        <v>500</v>
      </c>
      <c r="U206" t="s">
        <v>501</v>
      </c>
      <c r="V206" t="s">
        <v>502</v>
      </c>
      <c r="W206" t="s">
        <v>503</v>
      </c>
      <c r="X206" t="s">
        <v>504</v>
      </c>
      <c r="Y206" t="s">
        <v>505</v>
      </c>
      <c r="Z206" t="s">
        <v>506</v>
      </c>
      <c r="AA206" t="s">
        <v>507</v>
      </c>
      <c r="AB206" t="s">
        <v>508</v>
      </c>
      <c r="AC206" t="s">
        <v>509</v>
      </c>
      <c r="AD206" t="s">
        <v>510</v>
      </c>
      <c r="AE206" t="s">
        <v>511</v>
      </c>
      <c r="AF206" t="s">
        <v>512</v>
      </c>
      <c r="AG206" t="s">
        <v>513</v>
      </c>
      <c r="AH206" t="s">
        <v>514</v>
      </c>
      <c r="AI206" t="s">
        <v>515</v>
      </c>
      <c r="AJ206" t="s">
        <v>516</v>
      </c>
      <c r="AK206" t="s">
        <v>517</v>
      </c>
      <c r="AL206" t="s">
        <v>518</v>
      </c>
      <c r="AM206" t="s">
        <v>519</v>
      </c>
      <c r="AN206" t="s">
        <v>520</v>
      </c>
      <c r="AO206" t="s">
        <v>521</v>
      </c>
      <c r="AP206" t="s">
        <v>522</v>
      </c>
      <c r="AQ206" t="s">
        <v>523</v>
      </c>
      <c r="AR206" t="s">
        <v>524</v>
      </c>
      <c r="AS206" t="s">
        <v>525</v>
      </c>
      <c r="AT206" t="s">
        <v>526</v>
      </c>
      <c r="AU206" t="s">
        <v>527</v>
      </c>
      <c r="AV206" t="s">
        <v>528</v>
      </c>
      <c r="AW206" t="s">
        <v>529</v>
      </c>
      <c r="AX206" t="s">
        <v>530</v>
      </c>
      <c r="AY206" t="s">
        <v>531</v>
      </c>
      <c r="AZ206" t="s">
        <v>532</v>
      </c>
      <c r="BA206" t="s">
        <v>533</v>
      </c>
      <c r="BB206" t="s">
        <v>534</v>
      </c>
      <c r="BC206" t="s">
        <v>535</v>
      </c>
      <c r="BD206" s="181"/>
    </row>
    <row r="207" spans="2:56" x14ac:dyDescent="0.3">
      <c r="B207" s="30"/>
      <c r="D207" s="3" t="s">
        <v>206</v>
      </c>
      <c r="E207" s="3" t="s">
        <v>196</v>
      </c>
      <c r="F207" s="135">
        <f t="shared" ref="F207:F221" si="166">IFERROR(AVERAGEIF($J207:$BA207,"&gt;9",$J207:$BA207),0)</f>
        <v>31.171428571428571</v>
      </c>
      <c r="G207" s="135">
        <f t="shared" ref="G207:G221" si="167">IFERROR(_xlfn.MAXIFS($J207:$BA207,$J207:$BA207,"&gt;9"),0)</f>
        <v>50</v>
      </c>
      <c r="H207" s="135">
        <f t="shared" ref="H207:H221" si="168">COUNTIF(J207:BC207,"&gt;10")</f>
        <v>37</v>
      </c>
      <c r="I207" s="135"/>
      <c r="J207">
        <v>0</v>
      </c>
      <c r="K207">
        <v>33</v>
      </c>
      <c r="L207">
        <v>31</v>
      </c>
      <c r="M207">
        <v>0</v>
      </c>
      <c r="N207">
        <v>5</v>
      </c>
      <c r="O207">
        <v>33</v>
      </c>
      <c r="P207">
        <v>40</v>
      </c>
      <c r="Q207">
        <v>0</v>
      </c>
      <c r="R207">
        <v>25</v>
      </c>
      <c r="S207">
        <v>25</v>
      </c>
      <c r="T207">
        <v>24</v>
      </c>
      <c r="U207">
        <v>0</v>
      </c>
      <c r="V207">
        <v>30</v>
      </c>
      <c r="W207">
        <v>35</v>
      </c>
      <c r="X207">
        <v>20</v>
      </c>
      <c r="Y207">
        <v>25</v>
      </c>
      <c r="Z207">
        <v>0</v>
      </c>
      <c r="AA207">
        <v>20</v>
      </c>
      <c r="AB207">
        <v>27</v>
      </c>
      <c r="AC207">
        <v>25</v>
      </c>
      <c r="AD207">
        <v>0</v>
      </c>
      <c r="AE207">
        <v>0</v>
      </c>
      <c r="AF207">
        <v>40</v>
      </c>
      <c r="AG207">
        <v>35</v>
      </c>
      <c r="AH207">
        <v>50</v>
      </c>
      <c r="AI207">
        <v>45</v>
      </c>
      <c r="AJ207">
        <v>47</v>
      </c>
      <c r="AK207">
        <v>22</v>
      </c>
      <c r="AL207">
        <v>34</v>
      </c>
      <c r="AM207">
        <v>33</v>
      </c>
      <c r="AN207">
        <v>35</v>
      </c>
      <c r="AO207">
        <v>50</v>
      </c>
      <c r="AP207">
        <v>42</v>
      </c>
      <c r="AQ207">
        <v>28</v>
      </c>
      <c r="AR207">
        <v>20</v>
      </c>
      <c r="AS207">
        <v>0</v>
      </c>
      <c r="AT207">
        <v>22</v>
      </c>
      <c r="AU207">
        <v>18</v>
      </c>
      <c r="AV207">
        <v>35</v>
      </c>
      <c r="AW207">
        <v>22</v>
      </c>
      <c r="AX207">
        <v>33</v>
      </c>
      <c r="AY207">
        <v>34</v>
      </c>
      <c r="AZ207">
        <v>22</v>
      </c>
      <c r="BA207">
        <v>31</v>
      </c>
      <c r="BB207">
        <v>36</v>
      </c>
      <c r="BC207">
        <v>26</v>
      </c>
      <c r="BD207" s="181"/>
    </row>
    <row r="208" spans="2:56" x14ac:dyDescent="0.3">
      <c r="B208" s="30"/>
      <c r="D208" s="3" t="s">
        <v>206</v>
      </c>
      <c r="E208" s="3" t="s">
        <v>197</v>
      </c>
      <c r="F208" s="135">
        <f t="shared" si="166"/>
        <v>29.666666666666668</v>
      </c>
      <c r="G208" s="135">
        <f t="shared" si="167"/>
        <v>46</v>
      </c>
      <c r="H208" s="135">
        <f t="shared" si="168"/>
        <v>3</v>
      </c>
      <c r="I208" s="347"/>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7</v>
      </c>
      <c r="AF208">
        <v>0</v>
      </c>
      <c r="AG208">
        <v>0</v>
      </c>
      <c r="AH208">
        <v>0</v>
      </c>
      <c r="AI208">
        <v>0</v>
      </c>
      <c r="AJ208">
        <v>46</v>
      </c>
      <c r="AK208">
        <v>0</v>
      </c>
      <c r="AL208">
        <v>0</v>
      </c>
      <c r="AM208">
        <v>0</v>
      </c>
      <c r="AN208">
        <v>0</v>
      </c>
      <c r="AO208">
        <v>0</v>
      </c>
      <c r="AP208">
        <v>0</v>
      </c>
      <c r="AQ208">
        <v>0</v>
      </c>
      <c r="AR208">
        <v>20</v>
      </c>
      <c r="AS208">
        <v>23</v>
      </c>
      <c r="AT208">
        <v>0</v>
      </c>
      <c r="AU208">
        <v>0</v>
      </c>
      <c r="AV208">
        <v>0</v>
      </c>
      <c r="AW208">
        <v>0</v>
      </c>
      <c r="AX208">
        <v>0</v>
      </c>
      <c r="AY208">
        <v>0</v>
      </c>
      <c r="AZ208">
        <v>0</v>
      </c>
      <c r="BA208">
        <v>0</v>
      </c>
      <c r="BB208">
        <v>0</v>
      </c>
      <c r="BC208">
        <v>0</v>
      </c>
      <c r="BD208" s="181"/>
    </row>
    <row r="209" spans="2:56" x14ac:dyDescent="0.3">
      <c r="B209" s="30"/>
      <c r="D209" s="3" t="s">
        <v>206</v>
      </c>
      <c r="E209" s="3" t="s">
        <v>198</v>
      </c>
      <c r="F209" s="135">
        <f t="shared" si="166"/>
        <v>30.1</v>
      </c>
      <c r="G209" s="135">
        <f t="shared" si="167"/>
        <v>75</v>
      </c>
      <c r="H209" s="135">
        <f t="shared" si="168"/>
        <v>41</v>
      </c>
      <c r="I209" s="135"/>
      <c r="J209">
        <v>0</v>
      </c>
      <c r="K209">
        <v>20</v>
      </c>
      <c r="L209">
        <v>28</v>
      </c>
      <c r="M209">
        <v>0</v>
      </c>
      <c r="N209">
        <v>25</v>
      </c>
      <c r="O209">
        <v>63</v>
      </c>
      <c r="P209">
        <v>30</v>
      </c>
      <c r="Q209">
        <v>30</v>
      </c>
      <c r="R209">
        <v>30</v>
      </c>
      <c r="S209">
        <v>25</v>
      </c>
      <c r="T209">
        <v>28</v>
      </c>
      <c r="U209">
        <v>28</v>
      </c>
      <c r="V209">
        <v>20</v>
      </c>
      <c r="W209">
        <v>18</v>
      </c>
      <c r="X209">
        <v>18</v>
      </c>
      <c r="Y209">
        <v>20</v>
      </c>
      <c r="Z209">
        <v>75</v>
      </c>
      <c r="AA209">
        <v>0</v>
      </c>
      <c r="AB209">
        <v>20</v>
      </c>
      <c r="AC209">
        <v>35</v>
      </c>
      <c r="AD209">
        <v>12</v>
      </c>
      <c r="AE209">
        <v>12</v>
      </c>
      <c r="AF209">
        <v>35</v>
      </c>
      <c r="AG209">
        <v>40</v>
      </c>
      <c r="AH209">
        <v>53</v>
      </c>
      <c r="AI209">
        <v>48</v>
      </c>
      <c r="AJ209">
        <v>35</v>
      </c>
      <c r="AK209">
        <v>35</v>
      </c>
      <c r="AL209">
        <v>32</v>
      </c>
      <c r="AM209">
        <v>35</v>
      </c>
      <c r="AN209">
        <v>0</v>
      </c>
      <c r="AO209">
        <v>35</v>
      </c>
      <c r="AP209">
        <v>31</v>
      </c>
      <c r="AQ209">
        <v>25</v>
      </c>
      <c r="AR209">
        <v>20</v>
      </c>
      <c r="AS209">
        <v>18</v>
      </c>
      <c r="AT209">
        <v>30</v>
      </c>
      <c r="AU209">
        <v>15</v>
      </c>
      <c r="AV209">
        <v>25</v>
      </c>
      <c r="AW209">
        <v>20</v>
      </c>
      <c r="AX209">
        <v>34</v>
      </c>
      <c r="AY209">
        <v>41</v>
      </c>
      <c r="AZ209">
        <v>29</v>
      </c>
      <c r="BA209">
        <v>31</v>
      </c>
      <c r="BB209">
        <v>22</v>
      </c>
      <c r="BC209">
        <v>0</v>
      </c>
      <c r="BD209" s="181"/>
    </row>
    <row r="210" spans="2:56" x14ac:dyDescent="0.3">
      <c r="B210" s="30"/>
      <c r="D210" s="3" t="s">
        <v>206</v>
      </c>
      <c r="E210" s="3" t="s">
        <v>199</v>
      </c>
      <c r="F210" s="135">
        <f t="shared" si="166"/>
        <v>29.078947368421051</v>
      </c>
      <c r="G210" s="135">
        <f t="shared" si="167"/>
        <v>55</v>
      </c>
      <c r="H210" s="135">
        <f t="shared" si="168"/>
        <v>39</v>
      </c>
      <c r="I210" s="135"/>
      <c r="J210">
        <v>22</v>
      </c>
      <c r="K210">
        <v>0</v>
      </c>
      <c r="L210">
        <v>26</v>
      </c>
      <c r="M210">
        <v>0</v>
      </c>
      <c r="N210">
        <v>25</v>
      </c>
      <c r="O210">
        <v>25</v>
      </c>
      <c r="P210">
        <v>32</v>
      </c>
      <c r="Q210">
        <v>0</v>
      </c>
      <c r="R210">
        <v>40</v>
      </c>
      <c r="S210">
        <v>25</v>
      </c>
      <c r="T210">
        <v>25</v>
      </c>
      <c r="U210">
        <v>30</v>
      </c>
      <c r="V210">
        <v>17</v>
      </c>
      <c r="W210">
        <v>24</v>
      </c>
      <c r="X210">
        <v>12</v>
      </c>
      <c r="Y210">
        <v>20</v>
      </c>
      <c r="Z210">
        <v>25</v>
      </c>
      <c r="AA210">
        <v>20</v>
      </c>
      <c r="AB210">
        <v>20</v>
      </c>
      <c r="AC210">
        <v>8</v>
      </c>
      <c r="AD210">
        <v>22</v>
      </c>
      <c r="AE210">
        <v>20</v>
      </c>
      <c r="AF210">
        <v>38</v>
      </c>
      <c r="AG210">
        <v>35</v>
      </c>
      <c r="AH210">
        <v>0</v>
      </c>
      <c r="AI210">
        <v>48</v>
      </c>
      <c r="AJ210">
        <v>0</v>
      </c>
      <c r="AK210">
        <v>43</v>
      </c>
      <c r="AL210">
        <v>34</v>
      </c>
      <c r="AM210">
        <v>34</v>
      </c>
      <c r="AN210">
        <v>35</v>
      </c>
      <c r="AO210">
        <v>55</v>
      </c>
      <c r="AP210">
        <v>28</v>
      </c>
      <c r="AQ210">
        <v>45</v>
      </c>
      <c r="AR210">
        <v>20</v>
      </c>
      <c r="AS210">
        <v>30</v>
      </c>
      <c r="AT210">
        <v>35</v>
      </c>
      <c r="AU210">
        <v>43</v>
      </c>
      <c r="AV210">
        <v>20</v>
      </c>
      <c r="AW210">
        <v>28</v>
      </c>
      <c r="AX210">
        <v>28</v>
      </c>
      <c r="AY210">
        <v>22</v>
      </c>
      <c r="AZ210">
        <v>36</v>
      </c>
      <c r="BA210">
        <v>18</v>
      </c>
      <c r="BB210">
        <v>31</v>
      </c>
      <c r="BC210">
        <v>0</v>
      </c>
      <c r="BD210" s="181"/>
    </row>
    <row r="211" spans="2:56" x14ac:dyDescent="0.3">
      <c r="B211" s="30"/>
      <c r="D211" s="3" t="s">
        <v>206</v>
      </c>
      <c r="E211" s="3" t="s">
        <v>200</v>
      </c>
      <c r="F211" s="135">
        <f t="shared" si="166"/>
        <v>21.787878787878789</v>
      </c>
      <c r="G211" s="135">
        <f t="shared" si="167"/>
        <v>40</v>
      </c>
      <c r="H211" s="135">
        <f t="shared" si="168"/>
        <v>32</v>
      </c>
      <c r="I211" s="135"/>
      <c r="J211">
        <v>12</v>
      </c>
      <c r="K211">
        <v>0</v>
      </c>
      <c r="L211">
        <v>20</v>
      </c>
      <c r="M211">
        <v>0</v>
      </c>
      <c r="N211">
        <v>25</v>
      </c>
      <c r="O211">
        <v>0</v>
      </c>
      <c r="P211">
        <v>0</v>
      </c>
      <c r="Q211">
        <v>18</v>
      </c>
      <c r="R211">
        <v>0</v>
      </c>
      <c r="S211">
        <v>30</v>
      </c>
      <c r="T211">
        <v>20</v>
      </c>
      <c r="U211">
        <v>15</v>
      </c>
      <c r="V211">
        <v>0</v>
      </c>
      <c r="W211">
        <v>18</v>
      </c>
      <c r="X211">
        <v>20</v>
      </c>
      <c r="Y211">
        <v>40</v>
      </c>
      <c r="Z211">
        <v>30</v>
      </c>
      <c r="AA211">
        <v>20</v>
      </c>
      <c r="AB211">
        <v>18</v>
      </c>
      <c r="AC211">
        <v>0</v>
      </c>
      <c r="AD211">
        <v>14</v>
      </c>
      <c r="AE211">
        <v>0</v>
      </c>
      <c r="AF211">
        <v>12</v>
      </c>
      <c r="AG211">
        <v>10</v>
      </c>
      <c r="AH211">
        <v>10</v>
      </c>
      <c r="AI211">
        <v>28</v>
      </c>
      <c r="AJ211">
        <v>0</v>
      </c>
      <c r="AK211">
        <v>23</v>
      </c>
      <c r="AL211">
        <v>0</v>
      </c>
      <c r="AM211">
        <v>0</v>
      </c>
      <c r="AN211">
        <v>38</v>
      </c>
      <c r="AO211">
        <v>29</v>
      </c>
      <c r="AP211">
        <v>16</v>
      </c>
      <c r="AQ211">
        <v>11</v>
      </c>
      <c r="AR211">
        <v>20</v>
      </c>
      <c r="AS211">
        <v>21</v>
      </c>
      <c r="AT211">
        <v>30</v>
      </c>
      <c r="AU211">
        <v>20</v>
      </c>
      <c r="AV211">
        <v>18</v>
      </c>
      <c r="AW211">
        <v>20</v>
      </c>
      <c r="AX211">
        <v>26</v>
      </c>
      <c r="AY211">
        <v>21</v>
      </c>
      <c r="AZ211">
        <v>36</v>
      </c>
      <c r="BA211">
        <v>30</v>
      </c>
      <c r="BB211">
        <v>29</v>
      </c>
      <c r="BC211">
        <v>0</v>
      </c>
      <c r="BD211" s="181"/>
    </row>
    <row r="212" spans="2:56" x14ac:dyDescent="0.3">
      <c r="B212" s="30"/>
      <c r="D212" s="3" t="s">
        <v>217</v>
      </c>
      <c r="E212" s="3" t="s">
        <v>196</v>
      </c>
      <c r="F212" s="135">
        <f t="shared" si="166"/>
        <v>136.97058823529412</v>
      </c>
      <c r="G212" s="135">
        <f t="shared" si="167"/>
        <v>310</v>
      </c>
      <c r="H212" s="135">
        <f t="shared" si="168"/>
        <v>36</v>
      </c>
      <c r="I212" s="135"/>
      <c r="J212">
        <v>0</v>
      </c>
      <c r="K212">
        <v>80</v>
      </c>
      <c r="L212">
        <v>102</v>
      </c>
      <c r="M212">
        <v>0</v>
      </c>
      <c r="N212">
        <v>78</v>
      </c>
      <c r="O212">
        <v>0</v>
      </c>
      <c r="P212">
        <v>50</v>
      </c>
      <c r="Q212">
        <v>0</v>
      </c>
      <c r="R212">
        <v>89</v>
      </c>
      <c r="S212">
        <v>110</v>
      </c>
      <c r="T212">
        <v>126</v>
      </c>
      <c r="U212">
        <v>130</v>
      </c>
      <c r="V212">
        <v>112</v>
      </c>
      <c r="W212">
        <v>80</v>
      </c>
      <c r="X212">
        <v>80</v>
      </c>
      <c r="Y212">
        <v>80</v>
      </c>
      <c r="Z212">
        <v>0</v>
      </c>
      <c r="AA212">
        <v>80</v>
      </c>
      <c r="AB212">
        <v>75</v>
      </c>
      <c r="AC212">
        <v>100</v>
      </c>
      <c r="AD212">
        <v>200</v>
      </c>
      <c r="AE212">
        <v>0</v>
      </c>
      <c r="AF212">
        <v>120</v>
      </c>
      <c r="AG212">
        <v>175</v>
      </c>
      <c r="AH212">
        <v>200</v>
      </c>
      <c r="AI212">
        <v>100</v>
      </c>
      <c r="AJ212">
        <v>149</v>
      </c>
      <c r="AK212">
        <v>0</v>
      </c>
      <c r="AL212">
        <v>220</v>
      </c>
      <c r="AM212">
        <v>30</v>
      </c>
      <c r="AN212">
        <v>250</v>
      </c>
      <c r="AO212">
        <v>175</v>
      </c>
      <c r="AP212">
        <v>160</v>
      </c>
      <c r="AQ212">
        <v>176</v>
      </c>
      <c r="AR212">
        <v>150</v>
      </c>
      <c r="AS212">
        <v>0</v>
      </c>
      <c r="AT212">
        <v>140</v>
      </c>
      <c r="AU212">
        <v>222</v>
      </c>
      <c r="AV212">
        <v>165</v>
      </c>
      <c r="AW212">
        <v>149</v>
      </c>
      <c r="AX212">
        <v>310</v>
      </c>
      <c r="AY212">
        <v>0</v>
      </c>
      <c r="AZ212">
        <v>194</v>
      </c>
      <c r="BA212">
        <v>0</v>
      </c>
      <c r="BB212">
        <v>248</v>
      </c>
      <c r="BC212">
        <v>167</v>
      </c>
      <c r="BD212" s="181"/>
    </row>
    <row r="213" spans="2:56" x14ac:dyDescent="0.3">
      <c r="B213" s="30"/>
      <c r="D213" s="3" t="s">
        <v>217</v>
      </c>
      <c r="E213" s="3" t="s">
        <v>197</v>
      </c>
      <c r="F213" s="135">
        <f t="shared" si="166"/>
        <v>146.44999999999999</v>
      </c>
      <c r="G213" s="135">
        <f t="shared" si="167"/>
        <v>280</v>
      </c>
      <c r="H213" s="135">
        <f t="shared" si="168"/>
        <v>41</v>
      </c>
      <c r="I213" s="135"/>
      <c r="J213">
        <v>0</v>
      </c>
      <c r="K213">
        <v>96</v>
      </c>
      <c r="L213">
        <v>130</v>
      </c>
      <c r="M213">
        <v>80</v>
      </c>
      <c r="N213">
        <v>95</v>
      </c>
      <c r="O213">
        <v>0</v>
      </c>
      <c r="P213">
        <v>75</v>
      </c>
      <c r="Q213">
        <v>102</v>
      </c>
      <c r="R213">
        <v>99</v>
      </c>
      <c r="S213">
        <v>86</v>
      </c>
      <c r="T213">
        <v>128</v>
      </c>
      <c r="U213">
        <v>100</v>
      </c>
      <c r="V213">
        <v>100</v>
      </c>
      <c r="W213">
        <v>92</v>
      </c>
      <c r="X213">
        <v>80</v>
      </c>
      <c r="Y213">
        <v>120</v>
      </c>
      <c r="Z213">
        <v>120</v>
      </c>
      <c r="AA213">
        <v>100</v>
      </c>
      <c r="AB213">
        <v>120</v>
      </c>
      <c r="AC213">
        <v>200</v>
      </c>
      <c r="AD213">
        <v>280</v>
      </c>
      <c r="AE213">
        <v>75</v>
      </c>
      <c r="AF213">
        <v>235</v>
      </c>
      <c r="AG213">
        <v>0</v>
      </c>
      <c r="AH213">
        <v>250</v>
      </c>
      <c r="AI213">
        <v>120</v>
      </c>
      <c r="AJ213">
        <v>205</v>
      </c>
      <c r="AK213">
        <v>186</v>
      </c>
      <c r="AL213">
        <v>220</v>
      </c>
      <c r="AM213">
        <v>70</v>
      </c>
      <c r="AN213">
        <v>150</v>
      </c>
      <c r="AO213">
        <v>152</v>
      </c>
      <c r="AP213">
        <v>175</v>
      </c>
      <c r="AQ213">
        <v>190</v>
      </c>
      <c r="AR213">
        <v>220</v>
      </c>
      <c r="AS213">
        <v>160</v>
      </c>
      <c r="AT213">
        <v>150</v>
      </c>
      <c r="AU213">
        <v>175</v>
      </c>
      <c r="AV213">
        <v>149</v>
      </c>
      <c r="AW213">
        <v>168</v>
      </c>
      <c r="AX213">
        <v>0</v>
      </c>
      <c r="AY213">
        <v>220</v>
      </c>
      <c r="AZ213">
        <v>179</v>
      </c>
      <c r="BA213">
        <v>206</v>
      </c>
      <c r="BB213">
        <v>183</v>
      </c>
      <c r="BC213">
        <v>0</v>
      </c>
      <c r="BD213" s="181"/>
    </row>
    <row r="214" spans="2:56" x14ac:dyDescent="0.3">
      <c r="B214" s="30"/>
      <c r="D214" s="3" t="s">
        <v>217</v>
      </c>
      <c r="E214" s="3" t="s">
        <v>198</v>
      </c>
      <c r="F214" s="135">
        <f t="shared" si="166"/>
        <v>123.87179487179488</v>
      </c>
      <c r="G214" s="135">
        <f t="shared" si="167"/>
        <v>240</v>
      </c>
      <c r="H214" s="135">
        <f t="shared" si="168"/>
        <v>40</v>
      </c>
      <c r="I214" s="135"/>
      <c r="J214">
        <v>0</v>
      </c>
      <c r="K214">
        <v>101</v>
      </c>
      <c r="L214">
        <v>88</v>
      </c>
      <c r="M214">
        <v>0</v>
      </c>
      <c r="N214">
        <v>105</v>
      </c>
      <c r="O214">
        <v>80</v>
      </c>
      <c r="P214">
        <v>80</v>
      </c>
      <c r="Q214">
        <v>0</v>
      </c>
      <c r="R214">
        <v>54</v>
      </c>
      <c r="S214">
        <v>240</v>
      </c>
      <c r="T214">
        <v>115</v>
      </c>
      <c r="U214">
        <v>150</v>
      </c>
      <c r="V214">
        <v>41</v>
      </c>
      <c r="W214">
        <v>80</v>
      </c>
      <c r="X214">
        <v>60</v>
      </c>
      <c r="Y214">
        <v>75</v>
      </c>
      <c r="Z214">
        <v>0</v>
      </c>
      <c r="AA214">
        <v>80</v>
      </c>
      <c r="AB214">
        <v>100</v>
      </c>
      <c r="AC214">
        <v>150</v>
      </c>
      <c r="AD214">
        <v>130</v>
      </c>
      <c r="AE214">
        <v>175</v>
      </c>
      <c r="AF214">
        <v>0</v>
      </c>
      <c r="AG214">
        <v>190</v>
      </c>
      <c r="AH214">
        <v>100</v>
      </c>
      <c r="AI214">
        <v>125</v>
      </c>
      <c r="AJ214">
        <v>60</v>
      </c>
      <c r="AK214">
        <v>160</v>
      </c>
      <c r="AL214">
        <v>185</v>
      </c>
      <c r="AM214">
        <v>80</v>
      </c>
      <c r="AN214">
        <v>120</v>
      </c>
      <c r="AO214">
        <v>138</v>
      </c>
      <c r="AP214">
        <v>180</v>
      </c>
      <c r="AQ214">
        <v>150</v>
      </c>
      <c r="AR214">
        <v>218</v>
      </c>
      <c r="AS214">
        <v>160</v>
      </c>
      <c r="AT214">
        <v>152</v>
      </c>
      <c r="AU214">
        <v>50</v>
      </c>
      <c r="AV214">
        <v>142</v>
      </c>
      <c r="AW214">
        <v>149</v>
      </c>
      <c r="AX214">
        <v>131</v>
      </c>
      <c r="AY214">
        <v>128</v>
      </c>
      <c r="AZ214">
        <v>184</v>
      </c>
      <c r="BA214">
        <v>125</v>
      </c>
      <c r="BB214">
        <v>196</v>
      </c>
      <c r="BC214">
        <v>0</v>
      </c>
      <c r="BD214" s="181"/>
    </row>
    <row r="215" spans="2:56" x14ac:dyDescent="0.3">
      <c r="B215" s="30"/>
      <c r="D215" s="3" t="s">
        <v>217</v>
      </c>
      <c r="E215" s="3" t="s">
        <v>199</v>
      </c>
      <c r="F215" s="135">
        <f t="shared" si="166"/>
        <v>121.65714285714286</v>
      </c>
      <c r="G215" s="135">
        <f t="shared" si="167"/>
        <v>200</v>
      </c>
      <c r="H215" s="135">
        <f t="shared" si="168"/>
        <v>36</v>
      </c>
      <c r="I215" s="135"/>
      <c r="J215">
        <v>0</v>
      </c>
      <c r="K215">
        <v>79</v>
      </c>
      <c r="L215">
        <v>95</v>
      </c>
      <c r="M215">
        <v>0</v>
      </c>
      <c r="N215">
        <v>80</v>
      </c>
      <c r="O215">
        <v>75</v>
      </c>
      <c r="P215">
        <v>95</v>
      </c>
      <c r="Q215">
        <v>0</v>
      </c>
      <c r="R215">
        <v>110</v>
      </c>
      <c r="S215">
        <v>80</v>
      </c>
      <c r="T215">
        <v>96</v>
      </c>
      <c r="U215">
        <v>0</v>
      </c>
      <c r="V215">
        <v>80</v>
      </c>
      <c r="W215">
        <v>70</v>
      </c>
      <c r="X215">
        <v>80</v>
      </c>
      <c r="Y215">
        <v>75</v>
      </c>
      <c r="Z215">
        <v>100</v>
      </c>
      <c r="AA215">
        <v>80</v>
      </c>
      <c r="AB215">
        <v>90</v>
      </c>
      <c r="AC215">
        <v>180</v>
      </c>
      <c r="AD215">
        <v>160</v>
      </c>
      <c r="AE215">
        <v>190</v>
      </c>
      <c r="AF215">
        <v>200</v>
      </c>
      <c r="AG215">
        <v>200</v>
      </c>
      <c r="AH215">
        <v>0</v>
      </c>
      <c r="AI215">
        <v>125</v>
      </c>
      <c r="AJ215">
        <v>0</v>
      </c>
      <c r="AK215">
        <v>51</v>
      </c>
      <c r="AL215">
        <v>75</v>
      </c>
      <c r="AM215">
        <v>70</v>
      </c>
      <c r="AN215">
        <v>102</v>
      </c>
      <c r="AO215">
        <v>125</v>
      </c>
      <c r="AP215">
        <v>192</v>
      </c>
      <c r="AQ215">
        <v>0</v>
      </c>
      <c r="AR215">
        <v>181</v>
      </c>
      <c r="AS215">
        <v>160</v>
      </c>
      <c r="AT215">
        <v>180</v>
      </c>
      <c r="AU215">
        <v>0</v>
      </c>
      <c r="AV215">
        <v>168</v>
      </c>
      <c r="AW215">
        <v>145</v>
      </c>
      <c r="AX215">
        <v>160</v>
      </c>
      <c r="AY215">
        <v>120</v>
      </c>
      <c r="AZ215">
        <v>189</v>
      </c>
      <c r="BA215">
        <v>0</v>
      </c>
      <c r="BB215">
        <v>138</v>
      </c>
      <c r="BC215">
        <v>0</v>
      </c>
      <c r="BD215" s="181"/>
    </row>
    <row r="216" spans="2:56" x14ac:dyDescent="0.3">
      <c r="B216" s="30"/>
      <c r="D216" s="3" t="s">
        <v>217</v>
      </c>
      <c r="E216" s="3" t="s">
        <v>200</v>
      </c>
      <c r="F216" s="135">
        <f t="shared" si="166"/>
        <v>103.14285714285714</v>
      </c>
      <c r="G216" s="135">
        <f t="shared" si="167"/>
        <v>192</v>
      </c>
      <c r="H216" s="135">
        <f t="shared" si="168"/>
        <v>36</v>
      </c>
      <c r="I216" s="135"/>
      <c r="J216">
        <v>0</v>
      </c>
      <c r="K216">
        <v>50</v>
      </c>
      <c r="L216">
        <v>0</v>
      </c>
      <c r="M216">
        <v>90</v>
      </c>
      <c r="N216">
        <v>60</v>
      </c>
      <c r="O216">
        <v>81</v>
      </c>
      <c r="P216">
        <v>82</v>
      </c>
      <c r="Q216">
        <v>50</v>
      </c>
      <c r="R216">
        <v>84</v>
      </c>
      <c r="S216">
        <v>100</v>
      </c>
      <c r="T216">
        <v>150</v>
      </c>
      <c r="U216">
        <v>100</v>
      </c>
      <c r="V216">
        <v>60</v>
      </c>
      <c r="W216">
        <v>80</v>
      </c>
      <c r="X216">
        <v>75</v>
      </c>
      <c r="Y216">
        <v>50</v>
      </c>
      <c r="Z216">
        <v>80</v>
      </c>
      <c r="AA216">
        <v>80</v>
      </c>
      <c r="AB216">
        <v>60</v>
      </c>
      <c r="AC216">
        <v>60</v>
      </c>
      <c r="AD216">
        <v>125</v>
      </c>
      <c r="AE216">
        <v>175</v>
      </c>
      <c r="AF216">
        <v>150</v>
      </c>
      <c r="AG216">
        <v>175</v>
      </c>
      <c r="AH216">
        <v>180</v>
      </c>
      <c r="AI216">
        <v>170</v>
      </c>
      <c r="AJ216">
        <v>0</v>
      </c>
      <c r="AK216">
        <v>150</v>
      </c>
      <c r="AL216">
        <v>60</v>
      </c>
      <c r="AM216">
        <v>0</v>
      </c>
      <c r="AN216">
        <v>0</v>
      </c>
      <c r="AO216">
        <v>65</v>
      </c>
      <c r="AP216">
        <v>192</v>
      </c>
      <c r="AQ216">
        <v>0</v>
      </c>
      <c r="AR216">
        <v>185</v>
      </c>
      <c r="AS216">
        <v>31</v>
      </c>
      <c r="AT216">
        <v>175</v>
      </c>
      <c r="AU216">
        <v>0</v>
      </c>
      <c r="AV216">
        <v>0</v>
      </c>
      <c r="AW216">
        <v>60</v>
      </c>
      <c r="AX216">
        <v>100</v>
      </c>
      <c r="AY216">
        <v>60</v>
      </c>
      <c r="AZ216">
        <v>165</v>
      </c>
      <c r="BA216">
        <v>0</v>
      </c>
      <c r="BB216">
        <v>185</v>
      </c>
      <c r="BC216">
        <v>0</v>
      </c>
      <c r="BD216" s="181"/>
    </row>
    <row r="217" spans="2:56" x14ac:dyDescent="0.3">
      <c r="B217" s="30"/>
      <c r="D217" s="3" t="s">
        <v>216</v>
      </c>
      <c r="E217" s="3" t="s">
        <v>196</v>
      </c>
      <c r="F217" s="135">
        <f t="shared" si="166"/>
        <v>25.523809523809526</v>
      </c>
      <c r="G217" s="135">
        <f t="shared" si="167"/>
        <v>70</v>
      </c>
      <c r="H217" s="135">
        <f t="shared" si="168"/>
        <v>22</v>
      </c>
      <c r="I217" s="135"/>
      <c r="J217">
        <v>0</v>
      </c>
      <c r="K217">
        <v>20</v>
      </c>
      <c r="L217">
        <v>0</v>
      </c>
      <c r="M217">
        <v>0</v>
      </c>
      <c r="N217">
        <v>18</v>
      </c>
      <c r="O217">
        <v>11</v>
      </c>
      <c r="P217">
        <v>25</v>
      </c>
      <c r="Q217">
        <v>0</v>
      </c>
      <c r="R217">
        <v>0</v>
      </c>
      <c r="S217">
        <v>23</v>
      </c>
      <c r="T217">
        <v>25</v>
      </c>
      <c r="U217">
        <v>18</v>
      </c>
      <c r="V217">
        <v>16</v>
      </c>
      <c r="W217">
        <v>25</v>
      </c>
      <c r="X217">
        <v>19</v>
      </c>
      <c r="Y217">
        <v>18</v>
      </c>
      <c r="Z217">
        <v>0</v>
      </c>
      <c r="AA217">
        <v>0</v>
      </c>
      <c r="AB217">
        <v>0</v>
      </c>
      <c r="AC217">
        <v>30</v>
      </c>
      <c r="AD217">
        <v>0</v>
      </c>
      <c r="AE217">
        <v>0</v>
      </c>
      <c r="AF217">
        <v>20</v>
      </c>
      <c r="AG217">
        <v>0</v>
      </c>
      <c r="AH217">
        <v>0</v>
      </c>
      <c r="AI217">
        <v>25</v>
      </c>
      <c r="AJ217">
        <v>33</v>
      </c>
      <c r="AK217">
        <v>26</v>
      </c>
      <c r="AL217">
        <v>28</v>
      </c>
      <c r="AM217">
        <v>35</v>
      </c>
      <c r="AN217">
        <v>30</v>
      </c>
      <c r="AO217">
        <v>21</v>
      </c>
      <c r="AP217">
        <v>0</v>
      </c>
      <c r="AQ217">
        <v>70</v>
      </c>
      <c r="AR217">
        <v>0</v>
      </c>
      <c r="AS217">
        <v>0</v>
      </c>
      <c r="AT217">
        <v>0</v>
      </c>
      <c r="AU217">
        <v>0</v>
      </c>
      <c r="AV217">
        <v>0</v>
      </c>
      <c r="AW217">
        <v>0</v>
      </c>
      <c r="AX217">
        <v>0</v>
      </c>
      <c r="AY217">
        <v>0</v>
      </c>
      <c r="AZ217">
        <v>0</v>
      </c>
      <c r="BA217">
        <v>0</v>
      </c>
      <c r="BB217">
        <v>38</v>
      </c>
      <c r="BC217">
        <v>0</v>
      </c>
      <c r="BD217" s="181"/>
    </row>
    <row r="218" spans="2:56" x14ac:dyDescent="0.3">
      <c r="B218" s="30"/>
      <c r="D218" s="3" t="s">
        <v>216</v>
      </c>
      <c r="E218" s="3" t="s">
        <v>197</v>
      </c>
      <c r="F218" s="135">
        <f t="shared" si="166"/>
        <v>25.166666666666668</v>
      </c>
      <c r="G218" s="135">
        <f t="shared" si="167"/>
        <v>43</v>
      </c>
      <c r="H218" s="135">
        <f t="shared" si="168"/>
        <v>6</v>
      </c>
      <c r="I218" s="347"/>
      <c r="J218">
        <v>0</v>
      </c>
      <c r="K218">
        <v>0</v>
      </c>
      <c r="L218">
        <v>0</v>
      </c>
      <c r="M218">
        <v>15</v>
      </c>
      <c r="N218">
        <v>0</v>
      </c>
      <c r="O218">
        <v>0</v>
      </c>
      <c r="P218">
        <v>0</v>
      </c>
      <c r="Q218">
        <v>18</v>
      </c>
      <c r="R218">
        <v>0</v>
      </c>
      <c r="S218">
        <v>0</v>
      </c>
      <c r="T218">
        <v>0</v>
      </c>
      <c r="U218">
        <v>0</v>
      </c>
      <c r="V218">
        <v>0</v>
      </c>
      <c r="W218">
        <v>0</v>
      </c>
      <c r="X218">
        <v>0</v>
      </c>
      <c r="Y218">
        <v>0</v>
      </c>
      <c r="Z218">
        <v>0</v>
      </c>
      <c r="AA218">
        <v>0</v>
      </c>
      <c r="AB218">
        <v>0</v>
      </c>
      <c r="AC218">
        <v>43</v>
      </c>
      <c r="AD218">
        <v>25</v>
      </c>
      <c r="AE218">
        <v>30</v>
      </c>
      <c r="AF218">
        <v>20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s="181"/>
    </row>
    <row r="219" spans="2:56" x14ac:dyDescent="0.3">
      <c r="B219" s="30"/>
      <c r="D219" s="3" t="s">
        <v>216</v>
      </c>
      <c r="E219" s="3" t="s">
        <v>198</v>
      </c>
      <c r="F219" s="135">
        <f t="shared" si="166"/>
        <v>15</v>
      </c>
      <c r="G219" s="135">
        <f t="shared" si="167"/>
        <v>15</v>
      </c>
      <c r="H219" s="135">
        <f t="shared" si="168"/>
        <v>1</v>
      </c>
      <c r="I219" s="347"/>
      <c r="J219">
        <v>0</v>
      </c>
      <c r="K219">
        <v>0</v>
      </c>
      <c r="L219">
        <v>0</v>
      </c>
      <c r="M219">
        <v>0</v>
      </c>
      <c r="N219">
        <v>0</v>
      </c>
      <c r="O219">
        <v>0</v>
      </c>
      <c r="P219">
        <v>0</v>
      </c>
      <c r="Q219">
        <v>0</v>
      </c>
      <c r="R219">
        <v>0</v>
      </c>
      <c r="S219">
        <v>0</v>
      </c>
      <c r="T219">
        <v>15</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s="181"/>
    </row>
    <row r="220" spans="2:56" x14ac:dyDescent="0.3">
      <c r="B220" s="30"/>
      <c r="D220" s="3" t="s">
        <v>216</v>
      </c>
      <c r="E220" s="3" t="s">
        <v>199</v>
      </c>
      <c r="F220" s="135">
        <f t="shared" si="166"/>
        <v>22.357142857142858</v>
      </c>
      <c r="G220" s="135">
        <f t="shared" si="167"/>
        <v>41</v>
      </c>
      <c r="H220" s="135">
        <f t="shared" si="168"/>
        <v>12</v>
      </c>
      <c r="I220" s="135"/>
      <c r="J220">
        <v>0</v>
      </c>
      <c r="K220">
        <v>0</v>
      </c>
      <c r="L220">
        <v>10</v>
      </c>
      <c r="M220">
        <v>15</v>
      </c>
      <c r="N220">
        <v>10</v>
      </c>
      <c r="O220">
        <v>0</v>
      </c>
      <c r="P220">
        <v>0</v>
      </c>
      <c r="Q220">
        <v>0</v>
      </c>
      <c r="R220">
        <v>0</v>
      </c>
      <c r="S220">
        <v>0</v>
      </c>
      <c r="T220">
        <v>25</v>
      </c>
      <c r="U220">
        <v>28</v>
      </c>
      <c r="V220">
        <v>0</v>
      </c>
      <c r="W220">
        <v>0</v>
      </c>
      <c r="X220">
        <v>0</v>
      </c>
      <c r="Y220">
        <v>22</v>
      </c>
      <c r="Z220">
        <v>0</v>
      </c>
      <c r="AA220">
        <v>0</v>
      </c>
      <c r="AB220">
        <v>0</v>
      </c>
      <c r="AC220">
        <v>0</v>
      </c>
      <c r="AD220">
        <v>21</v>
      </c>
      <c r="AE220">
        <v>0</v>
      </c>
      <c r="AF220">
        <v>0</v>
      </c>
      <c r="AG220">
        <v>30</v>
      </c>
      <c r="AH220">
        <v>0</v>
      </c>
      <c r="AI220">
        <v>25</v>
      </c>
      <c r="AJ220">
        <v>0</v>
      </c>
      <c r="AK220">
        <v>15</v>
      </c>
      <c r="AL220">
        <v>36</v>
      </c>
      <c r="AM220">
        <v>20</v>
      </c>
      <c r="AN220">
        <v>15</v>
      </c>
      <c r="AO220">
        <v>0</v>
      </c>
      <c r="AP220">
        <v>41</v>
      </c>
      <c r="AQ220">
        <v>0</v>
      </c>
      <c r="AR220">
        <v>0</v>
      </c>
      <c r="AS220">
        <v>0</v>
      </c>
      <c r="AT220">
        <v>0</v>
      </c>
      <c r="AU220">
        <v>0</v>
      </c>
      <c r="AV220">
        <v>0</v>
      </c>
      <c r="AW220">
        <v>0</v>
      </c>
      <c r="AX220">
        <v>0</v>
      </c>
      <c r="AY220">
        <v>0</v>
      </c>
      <c r="AZ220">
        <v>0</v>
      </c>
      <c r="BA220">
        <v>0</v>
      </c>
      <c r="BB220">
        <v>0</v>
      </c>
      <c r="BC220">
        <v>0</v>
      </c>
      <c r="BD220" s="181"/>
    </row>
    <row r="221" spans="2:56" x14ac:dyDescent="0.3">
      <c r="B221" s="30"/>
      <c r="D221" s="3" t="s">
        <v>216</v>
      </c>
      <c r="E221" s="3" t="s">
        <v>200</v>
      </c>
      <c r="F221" s="135">
        <f t="shared" si="166"/>
        <v>0</v>
      </c>
      <c r="G221" s="135">
        <f t="shared" si="167"/>
        <v>0</v>
      </c>
      <c r="H221" s="135">
        <f t="shared" si="168"/>
        <v>0</v>
      </c>
      <c r="I221" s="347"/>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s="181"/>
    </row>
    <row r="222" spans="2:56" x14ac:dyDescent="0.3">
      <c r="B222" s="30"/>
      <c r="D222" s="3"/>
      <c r="E222" s="3"/>
    </row>
    <row r="223" spans="2:56" x14ac:dyDescent="0.3">
      <c r="B223" s="30"/>
      <c r="D223" s="3"/>
      <c r="E223" s="3"/>
    </row>
    <row r="224" spans="2:56" x14ac:dyDescent="0.3">
      <c r="B224" s="30"/>
      <c r="D224" s="343"/>
      <c r="E224" s="343"/>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row>
  </sheetData>
  <conditionalFormatting sqref="H207:H221">
    <cfRule type="colorScale" priority="4">
      <colorScale>
        <cfvo type="min"/>
        <cfvo type="percentile" val="50"/>
        <cfvo type="max"/>
        <color rgb="FFF8696B"/>
        <color rgb="FFFFEB84"/>
        <color rgb="FF63BE7B"/>
      </colorScale>
    </cfRule>
  </conditionalFormatting>
  <conditionalFormatting sqref="AG104:AG149">
    <cfRule type="colorScale" priority="2">
      <colorScale>
        <cfvo type="min"/>
        <cfvo type="percentile" val="50"/>
        <cfvo type="max"/>
        <color rgb="FF63BE7B"/>
        <color rgb="FFFFEB84"/>
        <color rgb="FFF8696B"/>
      </colorScale>
    </cfRule>
  </conditionalFormatting>
  <conditionalFormatting sqref="AH104:AH149">
    <cfRule type="colorScale" priority="3">
      <colorScale>
        <cfvo type="min"/>
        <cfvo type="percentile" val="50"/>
        <cfvo type="max"/>
        <color rgb="FF63BE7B"/>
        <color rgb="FFFFEB84"/>
        <color rgb="FFF8696B"/>
      </colorScale>
    </cfRule>
  </conditionalFormatting>
  <conditionalFormatting sqref="AI104:AJ107">
    <cfRule type="colorScale" priority="1">
      <colorScale>
        <cfvo type="min"/>
        <cfvo type="percentile" val="50"/>
        <cfvo type="max"/>
        <color rgb="FF63BE7B"/>
        <color rgb="FFFFEB84"/>
        <color rgb="FFF8696B"/>
      </colorScale>
    </cfRule>
  </conditionalFormatting>
  <dataValidations disablePrompts="1" count="1">
    <dataValidation type="list" allowBlank="1" showInputMessage="1" showErrorMessage="1" sqref="H17:I17 H47:I47 X60:Y60 X30:Y30" xr:uid="{58778485-F334-4827-A39D-64F759BDA2E6}">
      <formula1>$C$107:$C$160</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8EE4-9B48-4CB6-B449-A61FAD9F8861}">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Part_Model</vt:lpstr>
      <vt:lpstr>Tissue_Model</vt:lpstr>
      <vt:lpstr>Sheet1</vt:lpstr>
      <vt:lpstr>Yields-Labor-Cube</vt:lpstr>
      <vt:lpstr>SHAllocations</vt:lpstr>
      <vt:lpstr>Martins</vt:lpstr>
      <vt:lpstr>Nahunta</vt:lpstr>
      <vt:lpstr>Customs</vt:lpstr>
      <vt:lpstr>Parks</vt:lpstr>
      <vt:lpstr>Rule</vt:lpstr>
      <vt:lpstr>ModelsDemand_ToTissue</vt:lpstr>
      <vt:lpstr>Notes</vt:lpstr>
      <vt:lpstr>Old</vt:lpstr>
      <vt:lpstr>Old2</vt:lpstr>
      <vt:lpstr>CalcDaily</vt:lpstr>
      <vt:lpstr>Sheet3</vt:lpstr>
      <vt:lpstr>YLC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Penny</dc:creator>
  <cp:lastModifiedBy>Oscar Penny</cp:lastModifiedBy>
  <dcterms:created xsi:type="dcterms:W3CDTF">2026-03-10T14:22:09Z</dcterms:created>
  <dcterms:modified xsi:type="dcterms:W3CDTF">2026-06-26T13:22:37Z</dcterms:modified>
</cp:coreProperties>
</file>